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7130" windowHeight="8895" activeTab="2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<sst xmlns="http://schemas.openxmlformats.org/spreadsheetml/2006/main" count="674" uniqueCount="290">
  <si>
    <t>KRYCÍ LIST ROZPOČTU</t>
  </si>
  <si>
    <t>Názov stavby</t>
  </si>
  <si>
    <t>JKSO</t>
  </si>
  <si>
    <t xml:space="preserve"> </t>
  </si>
  <si>
    <t>Kód stavby</t>
  </si>
  <si>
    <t>2014-05</t>
  </si>
  <si>
    <t>Názov objektu</t>
  </si>
  <si>
    <t>EČO</t>
  </si>
  <si>
    <t>Kód objektu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</si>
  <si>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</si>
  <si>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</si>
  <si>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</si>
  <si>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</si>
  <si>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</si>
  <si>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</si>
  <si>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</si>
  <si>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</si>
  <si>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</si>
  <si>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</si>
  <si>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</si>
  <si>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</si>
  <si>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</si>
  <si>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</si>
  <si>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</si>
  <si>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</si>
  <si>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</si>
  <si>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</si>
  <si>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</si>
  <si>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</si>
  <si>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</si>
  <si>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</si>
  <si>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</si>
  <si>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</si>
  <si>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</si>
  <si>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</si>
  <si>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</si>
  <si>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</si>
  <si>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</si>
  <si>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</si>
  <si>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</si>
  <si>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</si>
  <si>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</si>
  <si>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</si>
  <si>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</si>
  <si>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</si>
  <si>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</si>
  <si>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</si>
  <si>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</si>
  <si>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</si>
  <si>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</si>
  <si>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</si>
  <si>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</si>
  <si>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</si>
  <si>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</si>
  <si>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</si>
  <si>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</si>
  <si>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</si>
  <si>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</si>
  <si>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</si>
  <si>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</si>
  <si>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</si>
  <si>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</si>
  <si>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</si>
  <si>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</si>
  <si>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</si>
  <si>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</si>
  <si>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</si>
  <si>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</si>
  <si>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</si>
  <si>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</si>
  <si>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</si>
  <si>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</si>
  <si>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</si>
  <si>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</si>
  <si>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</si>
  <si>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</si>
  <si>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</si>
  <si>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</si>
  <si>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</si>
  <si>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</si>
  <si>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</si>
  <si>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</si>
  <si>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</si>
  <si>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</si>
  <si>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</si>
  <si>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</si>
  <si>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</si>
  <si>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</si>
  <si>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</si>
  <si>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</si>
  <si>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</si>
  <si>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</si>
  <si>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</si>
  <si>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</si>
  <si>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</si>
  <si>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</si>
  <si>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</si>
  <si>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</si>
  <si>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</si>
  <si>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</si>
  <si>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1</t>
  </si>
  <si>
    <t>Zemné práce</t>
  </si>
  <si>
    <t>K</t>
  </si>
  <si>
    <t>001</t>
  </si>
  <si>
    <t>m3</t>
  </si>
  <si>
    <t>2</t>
  </si>
  <si>
    <t>5</t>
  </si>
  <si>
    <t>m</t>
  </si>
  <si>
    <t>162701105</t>
  </si>
  <si>
    <t>Vodorovné premiestnenie výkopku po spevnenej ceste, horniny tr.1-4 do 10000 m</t>
  </si>
  <si>
    <t>167101101</t>
  </si>
  <si>
    <t>Nakladanie neuľahnutého výkopku z hornín tr.1-4 do 100 m3</t>
  </si>
  <si>
    <t>002</t>
  </si>
  <si>
    <t>211561111</t>
  </si>
  <si>
    <t>211971121</t>
  </si>
  <si>
    <t>Zhotov. oplášt. výplne z geotext. v ryhe alebo v záreze pri rozvinutej šírke oplášt. od 0 do 2, 5 m</t>
  </si>
  <si>
    <t>m2</t>
  </si>
  <si>
    <t>M</t>
  </si>
  <si>
    <t>MAT</t>
  </si>
  <si>
    <t>6936651000</t>
  </si>
  <si>
    <t>Geotextília netkaná polypropylénová Tatratex PP   200</t>
  </si>
  <si>
    <t>271</t>
  </si>
  <si>
    <t>212752124</t>
  </si>
  <si>
    <t>212752125</t>
  </si>
  <si>
    <t>Trativody z flexodrenážnych rúr DN 100</t>
  </si>
  <si>
    <t>011</t>
  </si>
  <si>
    <t>t</t>
  </si>
  <si>
    <t>221</t>
  </si>
  <si>
    <t>564521111</t>
  </si>
  <si>
    <t>Zhotovenie podsypu alebo podkladu zo sypaniny, po zhutnení hr.50 mm</t>
  </si>
  <si>
    <t>5833116600</t>
  </si>
  <si>
    <t>5834338300</t>
  </si>
  <si>
    <t>564531111</t>
  </si>
  <si>
    <t>Zhotovenie podsypu alebo podkladu zo sypaniny, po zhutnení hr.100 mm</t>
  </si>
  <si>
    <t>99</t>
  </si>
  <si>
    <t>998222011</t>
  </si>
  <si>
    <t>Presun hmôt pre pozemné komunikácie s krytom z kameniva (8222, 8225) akejkoľvek dĺžky objektu</t>
  </si>
  <si>
    <t>998222094</t>
  </si>
  <si>
    <t>Príplatok k cene za zväčšený presun nad vymedzenú najväčšiu dopravnú vzdialenosť do 5000 m</t>
  </si>
  <si>
    <t>Mantinelový systém</t>
  </si>
  <si>
    <t>Športový povrch</t>
  </si>
  <si>
    <t>Príslušenstvo k ihrisku</t>
  </si>
  <si>
    <t>set</t>
  </si>
  <si>
    <t>tenisové stlpiky hlinikové so sieťou D+M</t>
  </si>
  <si>
    <t>volejbalové  stlpiky hliníkovéso sieťou D+M</t>
  </si>
  <si>
    <t>futbalové bránky hliníkové so sieťou D+M</t>
  </si>
  <si>
    <t>streetbalové stojany D+M</t>
  </si>
  <si>
    <t>ks</t>
  </si>
  <si>
    <t>594001</t>
  </si>
  <si>
    <t>594002</t>
  </si>
  <si>
    <t>604001</t>
  </si>
  <si>
    <t>704001</t>
  </si>
  <si>
    <t>704002</t>
  </si>
  <si>
    <t>704003</t>
  </si>
  <si>
    <t>604002</t>
  </si>
  <si>
    <t>604003</t>
  </si>
  <si>
    <t>604004</t>
  </si>
  <si>
    <t>604005</t>
  </si>
  <si>
    <t>604006</t>
  </si>
  <si>
    <t>604008</t>
  </si>
  <si>
    <t>604009</t>
  </si>
  <si>
    <t>604010</t>
  </si>
  <si>
    <t>604012</t>
  </si>
  <si>
    <t>604013</t>
  </si>
  <si>
    <t>604014</t>
  </si>
  <si>
    <t>604016</t>
  </si>
  <si>
    <t>604017</t>
  </si>
  <si>
    <t>604018</t>
  </si>
  <si>
    <t>604021</t>
  </si>
  <si>
    <t>604022</t>
  </si>
  <si>
    <t>604023</t>
  </si>
  <si>
    <t>704004</t>
  </si>
  <si>
    <t>704005</t>
  </si>
  <si>
    <t>Spolu  1</t>
  </si>
  <si>
    <t>Spolu 2</t>
  </si>
  <si>
    <t xml:space="preserve"> malý hliníkový stlpik H profil dl 900, D+M</t>
  </si>
  <si>
    <t>122301101</t>
  </si>
  <si>
    <t>122301109</t>
  </si>
  <si>
    <t>131301101</t>
  </si>
  <si>
    <t>131301109</t>
  </si>
  <si>
    <t>171151101</t>
  </si>
  <si>
    <t>171201201</t>
  </si>
  <si>
    <t>Uloženie sypaniny na skládky do 100 m3</t>
  </si>
  <si>
    <t>274261101</t>
  </si>
  <si>
    <t xml:space="preserve">Osadenie šalovacej tvárnice pre konštrukciu základového pásu </t>
  </si>
  <si>
    <t>5922953008</t>
  </si>
  <si>
    <t>275361831</t>
  </si>
  <si>
    <t xml:space="preserve">Zhotovenie výstuže základových pätiek z betonárskej ocele </t>
  </si>
  <si>
    <t>5895347800</t>
  </si>
  <si>
    <t>Výstuž do betónu z ocele 10505 JP  8 mm</t>
  </si>
  <si>
    <t>5893281700</t>
  </si>
  <si>
    <t>916561111</t>
  </si>
  <si>
    <t>5921745000</t>
  </si>
  <si>
    <t>Obrubník betónový A 1-15 100x5x20</t>
  </si>
  <si>
    <t>953941211</t>
  </si>
  <si>
    <t xml:space="preserve">Osadenie konzoly alebo kotvy bez dodania, </t>
  </si>
  <si>
    <t>5922533500</t>
  </si>
  <si>
    <t>Prefabrikát betónový  - skruž kruhová TBH 2-100 Ms 100xdĺ.100cmxhr.steny 9</t>
  </si>
  <si>
    <t>5524211050</t>
  </si>
  <si>
    <t>Poklop kanalizačný komplet okrúhly trieda 50kN AO-800, 800/780/50</t>
  </si>
  <si>
    <t xml:space="preserve">Osadenie betonovej skruže (trativod), </t>
  </si>
  <si>
    <t xml:space="preserve">Osadenie poklopu (trativod), </t>
  </si>
  <si>
    <t>564752111</t>
  </si>
  <si>
    <t>Základy + drenáže</t>
  </si>
  <si>
    <t>Podkladné vrstvy</t>
  </si>
  <si>
    <t xml:space="preserve">Presun hmôt </t>
  </si>
  <si>
    <t xml:space="preserve">Šalovacie tvárnice N-30/25, 30x50x23 </t>
  </si>
  <si>
    <t>Osadenie  obrubníka betón., do lôžka z betonu</t>
  </si>
  <si>
    <t xml:space="preserve"> veľký hliníkový stlpik H profil dl 3000 D+M</t>
  </si>
  <si>
    <t>kotevná platňa stlpika D+M</t>
  </si>
  <si>
    <t>spodný Al profil osadzovací dl. 2500 D+M</t>
  </si>
  <si>
    <t>spodný Al profil osadzovací dl. 1550 D+M</t>
  </si>
  <si>
    <t>spodný Al profil osadzovací dl. 1150 D+M</t>
  </si>
  <si>
    <t>vrchný  Al profil osadzovací dl. 2500 D+M</t>
  </si>
  <si>
    <t>vrchný  Al profil osadzovací dl. 1550 D+M</t>
  </si>
  <si>
    <t>vrchný  Al profil osadzovací dl. 1150 D+M</t>
  </si>
  <si>
    <t>mantinelový plastový profil dutý dl.1590 - 6ks/ modul x 4  D+M</t>
  </si>
  <si>
    <t>mantinelový plastový profil dutý dl.1190 - 6 ks/ modul x 2  D+M</t>
  </si>
  <si>
    <t>ochranná sieť 4300 x 900, oko 5x5cm, polyetylenová D+M</t>
  </si>
  <si>
    <t>plastová krytka stlpová D+M</t>
  </si>
  <si>
    <t>plastová krytka bočná D+M</t>
  </si>
  <si>
    <t>vyznačenie a zhotovenie čiar tenis,volejbal,futbal   D+M</t>
  </si>
  <si>
    <t>kotevná platňa do základu  D</t>
  </si>
  <si>
    <t>osvetlenie - 4 reflektory, rozvadzač, bez rozvodov a prípojky  D</t>
  </si>
  <si>
    <t>5932814200</t>
  </si>
  <si>
    <t>PVC trubka 200mm dl. 0,9m do základu tenis,basketbal   D+M</t>
  </si>
  <si>
    <t>Trativody z flexodrenážnych rúr DN 150</t>
  </si>
  <si>
    <t>Betonovanie šalovacích tvárnic</t>
  </si>
  <si>
    <t>Betonovanie základových pätiek pre tenis volej, basket</t>
  </si>
  <si>
    <t>Podklad alebo kryt z kameniva hrubého drveného veľ. 32-63mm po zhut.hr. 150 mm</t>
  </si>
  <si>
    <t>mantinelový plastový profil dutý dl.2540 - 6 ks/ modul x 42  D+M</t>
  </si>
  <si>
    <t>Odkopávka a prekopávka nezapažená v hornine 4, do 100 m3(  do hl.15cm)</t>
  </si>
  <si>
    <t>Odkopávky a prekopávky nezapažené. Príplatok za lepivosť horniny 3</t>
  </si>
  <si>
    <t>Výkop nezapaženej jamy v hornine 3, do 100 m3(pre základy tenis,volej,basketbal)</t>
  </si>
  <si>
    <t>Výkop nezapaženej jamy v hornine 3, do 100 m3(ryha pre zakladový pás )</t>
  </si>
  <si>
    <t>Výkop nezapaženej jamy v hornine 3, do 100 m3(ryha pre drenáže )</t>
  </si>
  <si>
    <t>Hĺbenie nezapažených jám a zárezov. Príplatok za lepivosť horniny 3</t>
  </si>
  <si>
    <t>Výkop nezapaženej jamy v hornine 3, do 100 m3(pre vsakovačku)</t>
  </si>
  <si>
    <t>Výplň odvodňovacieho rebra alebo trativodu do rýh kamenivom hrubým drveným frakcie 32-63 mm</t>
  </si>
  <si>
    <t>211561112</t>
  </si>
  <si>
    <t>274313611</t>
  </si>
  <si>
    <t>Betón základových pásov, prostý tr.C 16/20</t>
  </si>
  <si>
    <t>274313721</t>
  </si>
  <si>
    <t xml:space="preserve">Betónovanie základových pásov, betón prostý </t>
  </si>
  <si>
    <t>Filtračná vrstva  a zásyp vsakovacej šachty kamenivom hrubým  frakcie 32-63 mm</t>
  </si>
  <si>
    <t>175101202</t>
  </si>
  <si>
    <t>Obsyp objektov vsakovacej šachty a odv. rebier kamenivom fr. 32-63</t>
  </si>
  <si>
    <t>Betón základových pásov, prostý tr.C 16/20 (zrovnanie do nivelity hr. 50mm)</t>
  </si>
  <si>
    <t>Betónovanie základových pásov, betón prostý (zrovnanie do nivelity hr. 50mm)</t>
  </si>
  <si>
    <t>Betón C 16/20, ( do šal. Tvárnic)</t>
  </si>
  <si>
    <t>Betón C 16/20,  ( do  pätiek tenis,volej,basket)</t>
  </si>
  <si>
    <t>Kamenivo drvené drobné 0-4 mm</t>
  </si>
  <si>
    <t xml:space="preserve">Zrovnanie a hutnenie stavebnej  pláne </t>
  </si>
  <si>
    <t>umelý trávnik multifunkčný plnený pieskom kremičitým D+M</t>
  </si>
  <si>
    <t>Kamenivo drvené hrubé  16-32 mm</t>
  </si>
  <si>
    <t>ochranná sieť 5100 x 2000, oko 5x5cm, polyetylenová  D+M</t>
  </si>
  <si>
    <t>ochranná sieť 2500 x 2000, oko 5x5cm, polyetylenová D+M</t>
  </si>
  <si>
    <t>spodný Al profil osadzovací dl. 2000 D+M</t>
  </si>
  <si>
    <t>vrchný  Al profil osadzovací dl. 2000 D+M</t>
  </si>
  <si>
    <t>mantinelový plastový profil dutý dl.2150 - 6 ks/ modul x 2  D+M</t>
  </si>
  <si>
    <t>ochranná sieť 1550 x 2000, oko 5x5cm, polyetylenová D+M</t>
  </si>
  <si>
    <t>0057211200r</t>
  </si>
  <si>
    <t>Trávové semeno - zmes trávna ihrisková</t>
  </si>
  <si>
    <t>kg</t>
  </si>
  <si>
    <t>181101102</t>
  </si>
  <si>
    <t>Úprava pláne vyrovnaním výškových rozdielov v hornine 1-4 so zhutnením</t>
  </si>
  <si>
    <t>231</t>
  </si>
  <si>
    <t>183403114</t>
  </si>
  <si>
    <t>Obrobenie pôdy kultivátorovaním v rovine alebo na svahu do 1:5</t>
  </si>
  <si>
    <t>183403153</t>
  </si>
  <si>
    <t>Obrobenie pôdy hrabaním v rovine alebo na svahu do 1:5</t>
  </si>
  <si>
    <t>183403161</t>
  </si>
  <si>
    <t>Obrobenie pôdy valcovaním v rovine alebo na svahu do 1:5</t>
  </si>
  <si>
    <t>184802111</t>
  </si>
  <si>
    <t>Chemické odburinenie pôdy v rovine alebo na svahu do 1:5 postrekom naširoko</t>
  </si>
  <si>
    <t>2529201000</t>
  </si>
  <si>
    <t>Chemické odburinenie trávnika  Bofix</t>
  </si>
  <si>
    <t>l</t>
  </si>
  <si>
    <t>184851111</t>
  </si>
  <si>
    <t>Hnojenie roztokom hnojiva s dovozom vody do 10 km v rovine alebo na svahu do 1:5</t>
  </si>
  <si>
    <t>2519115500r</t>
  </si>
  <si>
    <t>Hnojivo priemyselné Cererit Z balené</t>
  </si>
  <si>
    <t>180402111</t>
  </si>
  <si>
    <t>Založenie trávnika parkového výsevom v rovine do 1:5</t>
  </si>
  <si>
    <t>181301101</t>
  </si>
  <si>
    <t>Rozprestretie ornice v rovine, plocha do 500 m2,hr. do 100 mm</t>
  </si>
  <si>
    <t>Výkaz výmer</t>
  </si>
  <si>
    <t>Obec Korňa</t>
  </si>
  <si>
    <r>
      <t>Multifunkčné  ihrisko</t>
    </r>
    <r>
      <rPr>
        <b/>
        <sz val="8"/>
        <rFont val="Arial CE"/>
        <family val="2"/>
      </rPr>
      <t xml:space="preserve"> 33 x 18</t>
    </r>
  </si>
  <si>
    <t>01.06.2018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</si>
</sst>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#;\-####"/>
    <numFmt numFmtId="173" formatCode="#,##0;\-#,##0"/>
    <numFmt numFmtId="174" formatCode="#,##0.00;\-#,##0.00"/>
    <numFmt numFmtId="175" formatCode="#,##0.0000;\-#,##0.0000"/>
    <numFmt numFmtId="176" formatCode="#,##0.000;\-#,##0.000"/>
    <numFmt numFmtId="177" formatCode="#,##0.00000;\-#,##0.00000"/>
    <numFmt numFmtId="178" formatCode="#,##0.0;\-#,##0.0"/>
    <numFmt numFmtId="179" formatCode="#,##0.000_ ;\-#,##0.000\ "/>
    <numFmt numFmtId="180" formatCode="#,##0.00_ ;\-#,##0.00\ 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2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16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72" fontId="3" fillId="0" borderId="21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72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72" fontId="3" fillId="0" borderId="26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73" fontId="0" fillId="0" borderId="38" xfId="0" applyNumberFormat="1" applyFont="1" applyBorder="1" applyAlignment="1" applyProtection="1">
      <alignment horizontal="right" vertical="center"/>
      <protection/>
    </xf>
    <xf numFmtId="173" fontId="0" fillId="0" borderId="39" xfId="0" applyNumberFormat="1" applyFont="1" applyBorder="1" applyAlignment="1" applyProtection="1">
      <alignment horizontal="right" vertical="center"/>
      <protection/>
    </xf>
    <xf numFmtId="173" fontId="7" fillId="0" borderId="40" xfId="0" applyNumberFormat="1" applyFont="1" applyBorder="1" applyAlignment="1" applyProtection="1">
      <alignment horizontal="right" vertical="center"/>
      <protection/>
    </xf>
    <xf numFmtId="174" fontId="7" fillId="0" borderId="41" xfId="0" applyNumberFormat="1" applyFont="1" applyBorder="1" applyAlignment="1" applyProtection="1">
      <alignment horizontal="right" vertical="center"/>
      <protection/>
    </xf>
    <xf numFmtId="173" fontId="0" fillId="0" borderId="40" xfId="0" applyNumberFormat="1" applyFont="1" applyBorder="1" applyAlignment="1" applyProtection="1">
      <alignment horizontal="right" vertical="center"/>
      <protection/>
    </xf>
    <xf numFmtId="173" fontId="0" fillId="0" borderId="41" xfId="0" applyNumberFormat="1" applyFont="1" applyBorder="1" applyAlignment="1" applyProtection="1">
      <alignment horizontal="right" vertical="center"/>
      <protection/>
    </xf>
    <xf numFmtId="173" fontId="7" fillId="0" borderId="39" xfId="0" applyNumberFormat="1" applyFont="1" applyBorder="1" applyAlignment="1" applyProtection="1">
      <alignment horizontal="right" vertical="center"/>
      <protection/>
    </xf>
    <xf numFmtId="174" fontId="7" fillId="0" borderId="39" xfId="0" applyNumberFormat="1" applyFont="1" applyBorder="1" applyAlignment="1" applyProtection="1">
      <alignment horizontal="right" vertical="center"/>
      <protection/>
    </xf>
    <xf numFmtId="173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72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74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74" fontId="0" fillId="0" borderId="24" xfId="0" applyNumberFormat="1" applyFont="1" applyBorder="1" applyAlignment="1" applyProtection="1">
      <alignment horizontal="right" vertical="center"/>
      <protection/>
    </xf>
    <xf numFmtId="173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172" fontId="2" fillId="0" borderId="45" xfId="0" applyNumberFormat="1" applyFont="1" applyBorder="1" applyAlignment="1" applyProtection="1">
      <alignment horizontal="center" vertical="center"/>
      <protection/>
    </xf>
    <xf numFmtId="173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74" fontId="7" fillId="0" borderId="30" xfId="0" applyNumberFormat="1" applyFont="1" applyBorder="1" applyAlignment="1" applyProtection="1">
      <alignment horizontal="right" vertical="center"/>
      <protection/>
    </xf>
    <xf numFmtId="174" fontId="0" fillId="0" borderId="30" xfId="0" applyNumberFormat="1" applyFont="1" applyBorder="1" applyAlignment="1" applyProtection="1">
      <alignment horizontal="right" vertical="center"/>
      <protection/>
    </xf>
    <xf numFmtId="173" fontId="0" fillId="0" borderId="32" xfId="0" applyNumberFormat="1" applyFont="1" applyBorder="1" applyAlignment="1" applyProtection="1">
      <alignment horizontal="right" vertical="center"/>
      <protection/>
    </xf>
    <xf numFmtId="172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74" fontId="7" fillId="0" borderId="47" xfId="0" applyNumberFormat="1" applyFont="1" applyBorder="1" applyAlignment="1" applyProtection="1">
      <alignment horizontal="right" vertical="center"/>
      <protection/>
    </xf>
    <xf numFmtId="174" fontId="7" fillId="0" borderId="31" xfId="0" applyNumberFormat="1" applyFont="1" applyBorder="1" applyAlignment="1" applyProtection="1">
      <alignment horizontal="right" vertical="center"/>
      <protection/>
    </xf>
    <xf numFmtId="173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75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73" fontId="3" fillId="0" borderId="24" xfId="0" applyNumberFormat="1" applyFont="1" applyBorder="1" applyAlignment="1" applyProtection="1">
      <alignment horizontal="right" vertical="center"/>
      <protection/>
    </xf>
    <xf numFmtId="174" fontId="3" fillId="0" borderId="25" xfId="0" applyNumberFormat="1" applyFont="1" applyBorder="1" applyAlignment="1" applyProtection="1">
      <alignment horizontal="right" vertical="center"/>
      <protection/>
    </xf>
    <xf numFmtId="174" fontId="7" fillId="0" borderId="27" xfId="0" applyNumberFormat="1" applyFont="1" applyBorder="1" applyAlignment="1" applyProtection="1">
      <alignment horizontal="right" vertical="center"/>
      <protection/>
    </xf>
    <xf numFmtId="175" fontId="12" fillId="0" borderId="51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75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74" fontId="13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72" fontId="3" fillId="34" borderId="46" xfId="0" applyNumberFormat="1" applyFont="1" applyFill="1" applyBorder="1" applyAlignment="1" applyProtection="1">
      <alignment horizontal="center" vertical="center"/>
      <protection/>
    </xf>
    <xf numFmtId="172" fontId="3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60" xfId="0" applyNumberFormat="1" applyFont="1" applyFill="1" applyBorder="1" applyAlignment="1" applyProtection="1">
      <alignment horizontal="center" vertical="center"/>
      <protection/>
    </xf>
    <xf numFmtId="172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76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76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72" fontId="2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41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8" fontId="2" fillId="0" borderId="0" xfId="0" applyNumberFormat="1" applyFont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49" fontId="19" fillId="0" borderId="0" xfId="0" applyNumberFormat="1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center" wrapText="1"/>
      <protection/>
    </xf>
    <xf numFmtId="176" fontId="19" fillId="0" borderId="0" xfId="0" applyNumberFormat="1" applyFont="1" applyAlignment="1" applyProtection="1">
      <alignment horizontal="right" vertical="center"/>
      <protection/>
    </xf>
    <xf numFmtId="177" fontId="19" fillId="0" borderId="0" xfId="0" applyNumberFormat="1" applyFont="1" applyAlignment="1" applyProtection="1">
      <alignment horizontal="right" vertical="center"/>
      <protection/>
    </xf>
    <xf numFmtId="178" fontId="19" fillId="0" borderId="0" xfId="0" applyNumberFormat="1" applyFont="1" applyAlignment="1" applyProtection="1">
      <alignment horizontal="right" vertical="center"/>
      <protection/>
    </xf>
    <xf numFmtId="173" fontId="19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174" fontId="0" fillId="0" borderId="61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174" fontId="2" fillId="0" borderId="0" xfId="0" applyNumberFormat="1" applyFont="1" applyAlignment="1" applyProtection="1">
      <alignment horizontal="right" vertical="center"/>
      <protection/>
    </xf>
    <xf numFmtId="174" fontId="9" fillId="0" borderId="0" xfId="0" applyNumberFormat="1" applyFont="1" applyAlignment="1" applyProtection="1">
      <alignment horizontal="left" vertical="center"/>
      <protection/>
    </xf>
    <xf numFmtId="174" fontId="16" fillId="0" borderId="0" xfId="0" applyNumberFormat="1" applyFont="1" applyAlignment="1" applyProtection="1">
      <alignment horizontal="right" vertical="center"/>
      <protection/>
    </xf>
    <xf numFmtId="174" fontId="19" fillId="0" borderId="0" xfId="0" applyNumberFormat="1" applyFont="1" applyAlignment="1" applyProtection="1">
      <alignment horizontal="right" vertical="center"/>
      <protection/>
    </xf>
    <xf numFmtId="174" fontId="17" fillId="0" borderId="0" xfId="0" applyNumberFormat="1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74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8" fontId="2" fillId="0" borderId="0" xfId="0" applyNumberFormat="1" applyFont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174" fontId="2" fillId="0" borderId="0" xfId="0" applyNumberFormat="1" applyFont="1" applyAlignment="1" applyProtection="1">
      <alignment horizontal="right" vertical="top"/>
      <protection/>
    </xf>
    <xf numFmtId="177" fontId="2" fillId="0" borderId="0" xfId="0" applyNumberFormat="1" applyFont="1" applyAlignment="1" applyProtection="1">
      <alignment horizontal="right" vertical="top"/>
      <protection/>
    </xf>
    <xf numFmtId="176" fontId="2" fillId="0" borderId="0" xfId="0" applyNumberFormat="1" applyFont="1" applyAlignment="1" applyProtection="1">
      <alignment horizontal="right" vertical="top"/>
      <protection/>
    </xf>
    <xf numFmtId="178" fontId="2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2" fontId="2" fillId="0" borderId="0" xfId="0" applyNumberFormat="1" applyFont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174" fontId="2" fillId="0" borderId="0" xfId="0" applyNumberFormat="1" applyFont="1" applyAlignment="1" applyProtection="1">
      <alignment horizontal="right" vertical="top"/>
      <protection/>
    </xf>
    <xf numFmtId="177" fontId="2" fillId="0" borderId="0" xfId="0" applyNumberFormat="1" applyFont="1" applyAlignment="1" applyProtection="1">
      <alignment horizontal="right" vertical="top"/>
      <protection/>
    </xf>
    <xf numFmtId="176" fontId="2" fillId="0" borderId="0" xfId="0" applyNumberFormat="1" applyFont="1" applyAlignment="1" applyProtection="1">
      <alignment horizontal="right" vertical="top"/>
      <protection/>
    </xf>
    <xf numFmtId="178" fontId="2" fillId="0" borderId="0" xfId="0" applyNumberFormat="1" applyFont="1" applyAlignment="1" applyProtection="1">
      <alignment horizontal="right" vertical="top"/>
      <protection/>
    </xf>
    <xf numFmtId="0" fontId="20" fillId="33" borderId="0" xfId="0" applyFont="1" applyFill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72" fontId="3" fillId="0" borderId="28" xfId="0" applyNumberFormat="1" applyFont="1" applyBorder="1" applyAlignment="1" applyProtection="1">
      <alignment horizontal="left" vertical="center"/>
      <protection/>
    </xf>
    <xf numFmtId="172" fontId="3" fillId="0" borderId="29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">
      <selection activeCell="O31" sqref="O31"/>
    </sheetView>
  </sheetViews>
  <sheetFormatPr defaultColWidth="9.140625" defaultRowHeight="12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2.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7.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204" t="s">
        <v>288</v>
      </c>
      <c r="F5" s="205"/>
      <c r="G5" s="205"/>
      <c r="H5" s="205"/>
      <c r="I5" s="205"/>
      <c r="J5" s="206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6.5" customHeight="1" hidden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207" t="s">
        <v>3</v>
      </c>
      <c r="F7" s="208"/>
      <c r="G7" s="208"/>
      <c r="H7" s="208"/>
      <c r="I7" s="208"/>
      <c r="J7" s="209"/>
      <c r="K7" s="14"/>
      <c r="L7" s="14"/>
      <c r="M7" s="14"/>
      <c r="N7" s="14"/>
      <c r="O7" s="14" t="s">
        <v>7</v>
      </c>
      <c r="P7" s="24"/>
      <c r="Q7" s="22"/>
      <c r="R7" s="20"/>
      <c r="S7" s="18"/>
    </row>
    <row r="8" spans="1:19" ht="16.5" customHeight="1" hidden="1">
      <c r="A8" s="13"/>
      <c r="B8" s="14" t="s">
        <v>8</v>
      </c>
      <c r="C8" s="14"/>
      <c r="D8" s="14"/>
      <c r="E8" s="23" t="s">
        <v>3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9</v>
      </c>
      <c r="C9" s="14"/>
      <c r="D9" s="14"/>
      <c r="E9" s="210" t="s">
        <v>3</v>
      </c>
      <c r="F9" s="211"/>
      <c r="G9" s="211"/>
      <c r="H9" s="211"/>
      <c r="I9" s="211"/>
      <c r="J9" s="212"/>
      <c r="K9" s="14"/>
      <c r="L9" s="14"/>
      <c r="M9" s="14"/>
      <c r="N9" s="14"/>
      <c r="O9" s="14" t="s">
        <v>10</v>
      </c>
      <c r="P9" s="213"/>
      <c r="Q9" s="214"/>
      <c r="R9" s="215"/>
      <c r="S9" s="18"/>
    </row>
    <row r="10" spans="1:19" ht="16.5" customHeight="1" hidden="1">
      <c r="A10" s="13"/>
      <c r="B10" s="14" t="s">
        <v>11</v>
      </c>
      <c r="C10" s="14"/>
      <c r="D10" s="14"/>
      <c r="E10" s="25" t="s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6.5" customHeight="1" hidden="1">
      <c r="A11" s="13"/>
      <c r="B11" s="14" t="s">
        <v>12</v>
      </c>
      <c r="C11" s="14"/>
      <c r="D11" s="14"/>
      <c r="E11" s="25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6.5" customHeight="1" hidden="1">
      <c r="A12" s="13"/>
      <c r="B12" s="14" t="s">
        <v>13</v>
      </c>
      <c r="C12" s="14"/>
      <c r="D12" s="14"/>
      <c r="E12" s="25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6.5" customHeight="1" hidden="1">
      <c r="A13" s="13"/>
      <c r="B13" s="14"/>
      <c r="C13" s="14"/>
      <c r="D13" s="14"/>
      <c r="E13" s="25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6.5" customHeight="1" hidden="1">
      <c r="A14" s="13"/>
      <c r="B14" s="14"/>
      <c r="C14" s="14"/>
      <c r="D14" s="14"/>
      <c r="E14" s="25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6.5" customHeight="1" hidden="1">
      <c r="A15" s="13"/>
      <c r="B15" s="14"/>
      <c r="C15" s="14"/>
      <c r="D15" s="14"/>
      <c r="E15" s="25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6.5" customHeight="1" hidden="1">
      <c r="A16" s="13"/>
      <c r="B16" s="14"/>
      <c r="C16" s="14"/>
      <c r="D16" s="14"/>
      <c r="E16" s="25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6.5" customHeight="1" hidden="1">
      <c r="A17" s="13"/>
      <c r="B17" s="14"/>
      <c r="C17" s="14"/>
      <c r="D17" s="14"/>
      <c r="E17" s="25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6.5" customHeight="1" hidden="1">
      <c r="A18" s="13"/>
      <c r="B18" s="14"/>
      <c r="C18" s="14"/>
      <c r="D18" s="14"/>
      <c r="E18" s="25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6.5" customHeight="1" hidden="1">
      <c r="A19" s="13"/>
      <c r="B19" s="14"/>
      <c r="C19" s="14"/>
      <c r="D19" s="14"/>
      <c r="E19" s="25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6.5" customHeight="1" hidden="1">
      <c r="A20" s="13"/>
      <c r="B20" s="14"/>
      <c r="C20" s="14"/>
      <c r="D20" s="14"/>
      <c r="E20" s="25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6.5" customHeight="1" hidden="1">
      <c r="A21" s="13"/>
      <c r="B21" s="14"/>
      <c r="C21" s="14"/>
      <c r="D21" s="14"/>
      <c r="E21" s="25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6.5" customHeight="1" hidden="1">
      <c r="A22" s="13"/>
      <c r="B22" s="14"/>
      <c r="C22" s="14"/>
      <c r="D22" s="14"/>
      <c r="E22" s="25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6.5" customHeight="1" hidden="1">
      <c r="A23" s="13"/>
      <c r="B23" s="14"/>
      <c r="C23" s="14"/>
      <c r="D23" s="14"/>
      <c r="E23" s="25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6.5" customHeight="1" hidden="1">
      <c r="A24" s="13"/>
      <c r="B24" s="14"/>
      <c r="C24" s="14"/>
      <c r="D24" s="14"/>
      <c r="E24" s="26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6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14</v>
      </c>
      <c r="P25" s="14" t="s">
        <v>15</v>
      </c>
      <c r="Q25" s="14"/>
      <c r="R25" s="14"/>
      <c r="S25" s="18"/>
    </row>
    <row r="26" spans="1:19" ht="16.5" customHeight="1">
      <c r="A26" s="13"/>
      <c r="B26" s="14" t="s">
        <v>16</v>
      </c>
      <c r="C26" s="14"/>
      <c r="D26" s="14"/>
      <c r="E26" s="197" t="s">
        <v>287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6.5" customHeight="1">
      <c r="A27" s="13"/>
      <c r="B27" s="14" t="s">
        <v>17</v>
      </c>
      <c r="C27" s="14"/>
      <c r="D27" s="14"/>
      <c r="E27" s="24"/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6.5" customHeight="1">
      <c r="A28" s="13"/>
      <c r="B28" s="14" t="s">
        <v>18</v>
      </c>
      <c r="C28" s="14"/>
      <c r="D28" s="14"/>
      <c r="E28" s="24" t="s">
        <v>3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6.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6.5" customHeight="1">
      <c r="A30" s="13"/>
      <c r="B30" s="14"/>
      <c r="C30" s="14"/>
      <c r="D30" s="14"/>
      <c r="E30" s="35" t="s">
        <v>19</v>
      </c>
      <c r="F30" s="14"/>
      <c r="G30" s="14" t="s">
        <v>20</v>
      </c>
      <c r="H30" s="14"/>
      <c r="I30" s="14"/>
      <c r="J30" s="14"/>
      <c r="K30" s="14"/>
      <c r="L30" s="14"/>
      <c r="M30" s="14"/>
      <c r="N30" s="14"/>
      <c r="O30" s="35" t="s">
        <v>21</v>
      </c>
      <c r="P30" s="22"/>
      <c r="Q30" s="22"/>
      <c r="R30" s="36"/>
      <c r="S30" s="18"/>
    </row>
    <row r="31" spans="1:19" ht="16.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196" t="s">
        <v>289</v>
      </c>
      <c r="P31" s="22"/>
      <c r="Q31" s="22"/>
      <c r="R31" s="39"/>
      <c r="S31" s="18"/>
    </row>
    <row r="32" spans="1:19" ht="7.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19.5" customHeight="1">
      <c r="A33" s="43"/>
      <c r="B33" s="44"/>
      <c r="C33" s="44"/>
      <c r="D33" s="44"/>
      <c r="E33" s="45" t="s">
        <v>22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19.5" customHeight="1">
      <c r="A34" s="47" t="s">
        <v>23</v>
      </c>
      <c r="B34" s="48"/>
      <c r="C34" s="48"/>
      <c r="D34" s="49"/>
      <c r="E34" s="50" t="s">
        <v>24</v>
      </c>
      <c r="F34" s="49"/>
      <c r="G34" s="50" t="s">
        <v>25</v>
      </c>
      <c r="H34" s="48"/>
      <c r="I34" s="49"/>
      <c r="J34" s="50" t="s">
        <v>26</v>
      </c>
      <c r="K34" s="48"/>
      <c r="L34" s="50" t="s">
        <v>27</v>
      </c>
      <c r="M34" s="48"/>
      <c r="N34" s="48"/>
      <c r="O34" s="49"/>
      <c r="P34" s="50" t="s">
        <v>28</v>
      </c>
      <c r="Q34" s="48"/>
      <c r="R34" s="48"/>
      <c r="S34" s="51"/>
    </row>
    <row r="35" spans="1:19" ht="19.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19.5" customHeight="1">
      <c r="A36" s="43"/>
      <c r="B36" s="44"/>
      <c r="C36" s="44"/>
      <c r="D36" s="44"/>
      <c r="E36" s="45" t="s">
        <v>29</v>
      </c>
      <c r="F36" s="44"/>
      <c r="G36" s="44"/>
      <c r="H36" s="44"/>
      <c r="I36" s="44"/>
      <c r="J36" s="61" t="s">
        <v>30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19.5" customHeight="1">
      <c r="A37" s="62" t="s">
        <v>31</v>
      </c>
      <c r="B37" s="63"/>
      <c r="C37" s="64" t="s">
        <v>32</v>
      </c>
      <c r="D37" s="65"/>
      <c r="E37" s="65"/>
      <c r="F37" s="66"/>
      <c r="G37" s="62" t="s">
        <v>33</v>
      </c>
      <c r="H37" s="67"/>
      <c r="I37" s="64" t="s">
        <v>34</v>
      </c>
      <c r="J37" s="65"/>
      <c r="K37" s="65"/>
      <c r="L37" s="62" t="s">
        <v>35</v>
      </c>
      <c r="M37" s="67"/>
      <c r="N37" s="64" t="s">
        <v>36</v>
      </c>
      <c r="O37" s="65"/>
      <c r="P37" s="65"/>
      <c r="Q37" s="65"/>
      <c r="R37" s="65"/>
      <c r="S37" s="66"/>
    </row>
    <row r="38" spans="1:19" ht="19.5" customHeight="1">
      <c r="A38" s="68">
        <v>1</v>
      </c>
      <c r="B38" s="69" t="s">
        <v>37</v>
      </c>
      <c r="C38" s="17"/>
      <c r="D38" s="70" t="s">
        <v>38</v>
      </c>
      <c r="E38" s="71"/>
      <c r="F38" s="72"/>
      <c r="G38" s="68">
        <v>8</v>
      </c>
      <c r="H38" s="73" t="s">
        <v>39</v>
      </c>
      <c r="I38" s="31"/>
      <c r="J38" s="74">
        <v>0</v>
      </c>
      <c r="K38" s="75"/>
      <c r="L38" s="68">
        <v>13</v>
      </c>
      <c r="M38" s="29" t="s">
        <v>40</v>
      </c>
      <c r="N38" s="37"/>
      <c r="O38" s="37"/>
      <c r="P38" s="76">
        <f>M48</f>
        <v>20</v>
      </c>
      <c r="Q38" s="77" t="s">
        <v>41</v>
      </c>
      <c r="R38" s="71">
        <v>0</v>
      </c>
      <c r="S38" s="72"/>
    </row>
    <row r="39" spans="1:19" ht="19.5" customHeight="1">
      <c r="A39" s="68">
        <v>2</v>
      </c>
      <c r="B39" s="78"/>
      <c r="C39" s="34"/>
      <c r="D39" s="70" t="s">
        <v>42</v>
      </c>
      <c r="E39" s="71"/>
      <c r="F39" s="72"/>
      <c r="G39" s="68">
        <v>9</v>
      </c>
      <c r="H39" s="14" t="s">
        <v>43</v>
      </c>
      <c r="I39" s="70"/>
      <c r="J39" s="74">
        <v>0</v>
      </c>
      <c r="K39" s="75"/>
      <c r="L39" s="68">
        <v>14</v>
      </c>
      <c r="M39" s="29" t="s">
        <v>44</v>
      </c>
      <c r="N39" s="37"/>
      <c r="O39" s="37"/>
      <c r="P39" s="76">
        <f>M48</f>
        <v>20</v>
      </c>
      <c r="Q39" s="77" t="s">
        <v>41</v>
      </c>
      <c r="R39" s="71">
        <v>0</v>
      </c>
      <c r="S39" s="72"/>
    </row>
    <row r="40" spans="1:19" ht="19.5" customHeight="1">
      <c r="A40" s="68">
        <v>3</v>
      </c>
      <c r="B40" s="69" t="s">
        <v>45</v>
      </c>
      <c r="C40" s="17"/>
      <c r="D40" s="70" t="s">
        <v>38</v>
      </c>
      <c r="E40" s="71">
        <f>SUMIF(Rozpocet!O11:O112,32,Rozpocet!I11:I112)</f>
        <v>0</v>
      </c>
      <c r="F40" s="72"/>
      <c r="G40" s="68">
        <v>10</v>
      </c>
      <c r="H40" s="73" t="s">
        <v>46</v>
      </c>
      <c r="I40" s="31"/>
      <c r="J40" s="74">
        <v>0</v>
      </c>
      <c r="K40" s="75"/>
      <c r="L40" s="68">
        <v>15</v>
      </c>
      <c r="M40" s="29" t="s">
        <v>47</v>
      </c>
      <c r="N40" s="37"/>
      <c r="O40" s="37"/>
      <c r="P40" s="76">
        <f>M48</f>
        <v>20</v>
      </c>
      <c r="Q40" s="77" t="s">
        <v>41</v>
      </c>
      <c r="R40" s="71">
        <v>0</v>
      </c>
      <c r="S40" s="72"/>
    </row>
    <row r="41" spans="1:19" ht="19.5" customHeight="1">
      <c r="A41" s="68">
        <v>4</v>
      </c>
      <c r="B41" s="78"/>
      <c r="C41" s="34"/>
      <c r="D41" s="70" t="s">
        <v>42</v>
      </c>
      <c r="E41" s="71">
        <f>SUMIF(Rozpocet!O12:O112,16,Rozpocet!I12:I112)+SUMIF(Rozpocet!O12:O112,128,Rozpocet!I12:I112)</f>
        <v>0</v>
      </c>
      <c r="F41" s="72"/>
      <c r="G41" s="68">
        <v>11</v>
      </c>
      <c r="H41" s="73"/>
      <c r="I41" s="31"/>
      <c r="J41" s="74">
        <v>0</v>
      </c>
      <c r="K41" s="75"/>
      <c r="L41" s="68">
        <v>16</v>
      </c>
      <c r="M41" s="29" t="s">
        <v>48</v>
      </c>
      <c r="N41" s="37"/>
      <c r="O41" s="37"/>
      <c r="P41" s="76">
        <f>M48</f>
        <v>20</v>
      </c>
      <c r="Q41" s="77" t="s">
        <v>41</v>
      </c>
      <c r="R41" s="71">
        <v>0</v>
      </c>
      <c r="S41" s="72"/>
    </row>
    <row r="42" spans="1:19" ht="19.5" customHeight="1">
      <c r="A42" s="68">
        <v>5</v>
      </c>
      <c r="B42" s="69" t="s">
        <v>49</v>
      </c>
      <c r="C42" s="17"/>
      <c r="D42" s="70" t="s">
        <v>38</v>
      </c>
      <c r="E42" s="71">
        <f>SUMIF(Rozpocet!O13:O112,256,Rozpocet!I13:I112)</f>
        <v>0</v>
      </c>
      <c r="F42" s="72"/>
      <c r="G42" s="79"/>
      <c r="H42" s="37"/>
      <c r="I42" s="31"/>
      <c r="J42" s="80"/>
      <c r="K42" s="75"/>
      <c r="L42" s="68">
        <v>17</v>
      </c>
      <c r="M42" s="29" t="s">
        <v>50</v>
      </c>
      <c r="N42" s="37"/>
      <c r="O42" s="37"/>
      <c r="P42" s="76">
        <f>M48</f>
        <v>20</v>
      </c>
      <c r="Q42" s="77" t="s">
        <v>41</v>
      </c>
      <c r="R42" s="71">
        <v>0</v>
      </c>
      <c r="S42" s="72"/>
    </row>
    <row r="43" spans="1:19" ht="19.5" customHeight="1">
      <c r="A43" s="68">
        <v>6</v>
      </c>
      <c r="B43" s="78"/>
      <c r="C43" s="34"/>
      <c r="D43" s="70" t="s">
        <v>42</v>
      </c>
      <c r="E43" s="71">
        <f>SUMIF(Rozpocet!O14:O112,64,Rozpocet!I14:I112)</f>
        <v>0</v>
      </c>
      <c r="F43" s="72"/>
      <c r="G43" s="79"/>
      <c r="H43" s="37"/>
      <c r="I43" s="31"/>
      <c r="J43" s="80"/>
      <c r="K43" s="75"/>
      <c r="L43" s="68">
        <v>18</v>
      </c>
      <c r="M43" s="73" t="s">
        <v>51</v>
      </c>
      <c r="N43" s="37"/>
      <c r="O43" s="37"/>
      <c r="P43" s="37"/>
      <c r="Q43" s="37"/>
      <c r="R43" s="71">
        <f>SUMIF(Rozpocet!O14:O112,1024,Rozpocet!I14:I112)</f>
        <v>0</v>
      </c>
      <c r="S43" s="72"/>
    </row>
    <row r="44" spans="1:19" ht="19.5" customHeight="1">
      <c r="A44" s="68">
        <v>7</v>
      </c>
      <c r="B44" s="81" t="s">
        <v>52</v>
      </c>
      <c r="C44" s="37"/>
      <c r="D44" s="31"/>
      <c r="E44" s="163">
        <f>Rozpocet!I114</f>
        <v>0</v>
      </c>
      <c r="F44" s="46"/>
      <c r="G44" s="68">
        <v>12</v>
      </c>
      <c r="H44" s="81" t="s">
        <v>53</v>
      </c>
      <c r="I44" s="31"/>
      <c r="J44" s="83">
        <f>SUM(J38:J41)</f>
        <v>0</v>
      </c>
      <c r="K44" s="84"/>
      <c r="L44" s="68">
        <v>19</v>
      </c>
      <c r="M44" s="81" t="s">
        <v>54</v>
      </c>
      <c r="N44" s="37"/>
      <c r="O44" s="37"/>
      <c r="P44" s="37"/>
      <c r="Q44" s="72"/>
      <c r="R44" s="82">
        <f>SUM(R38:R43)</f>
        <v>0</v>
      </c>
      <c r="S44" s="46"/>
    </row>
    <row r="45" spans="1:19" ht="19.5" customHeight="1">
      <c r="A45" s="85">
        <v>20</v>
      </c>
      <c r="B45" s="86" t="s">
        <v>55</v>
      </c>
      <c r="C45" s="87"/>
      <c r="D45" s="88"/>
      <c r="E45" s="89">
        <f>SUMIF(Rozpocet!O14:O112,512,Rozpocet!I14:I112)</f>
        <v>0</v>
      </c>
      <c r="F45" s="42"/>
      <c r="G45" s="85">
        <v>21</v>
      </c>
      <c r="H45" s="86" t="s">
        <v>56</v>
      </c>
      <c r="I45" s="88"/>
      <c r="J45" s="90">
        <v>0</v>
      </c>
      <c r="K45" s="91">
        <f>M48</f>
        <v>20</v>
      </c>
      <c r="L45" s="85">
        <v>22</v>
      </c>
      <c r="M45" s="86" t="s">
        <v>57</v>
      </c>
      <c r="N45" s="87"/>
      <c r="O45" s="41"/>
      <c r="P45" s="41"/>
      <c r="Q45" s="41"/>
      <c r="R45" s="89">
        <f>SUMIF(Rozpocet!O14:O112,"&lt;4",Rozpocet!I14:I112)+SUMIF(Rozpocet!O14:O112,"&gt;1024",Rozpocet!I14:I112)</f>
        <v>0</v>
      </c>
      <c r="S45" s="42"/>
    </row>
    <row r="46" spans="1:19" ht="19.5" customHeight="1">
      <c r="A46" s="92" t="s">
        <v>17</v>
      </c>
      <c r="B46" s="11"/>
      <c r="C46" s="11"/>
      <c r="D46" s="11"/>
      <c r="E46" s="11"/>
      <c r="F46" s="93"/>
      <c r="G46" s="94"/>
      <c r="H46" s="11"/>
      <c r="I46" s="11"/>
      <c r="J46" s="11"/>
      <c r="K46" s="11"/>
      <c r="L46" s="62" t="s">
        <v>58</v>
      </c>
      <c r="M46" s="49"/>
      <c r="N46" s="64" t="s">
        <v>59</v>
      </c>
      <c r="O46" s="48"/>
      <c r="P46" s="48"/>
      <c r="Q46" s="48"/>
      <c r="R46" s="48"/>
      <c r="S46" s="51"/>
    </row>
    <row r="47" spans="1:19" ht="19.5" customHeight="1">
      <c r="A47" s="13"/>
      <c r="B47" s="14"/>
      <c r="C47" s="14"/>
      <c r="D47" s="14"/>
      <c r="E47" s="14"/>
      <c r="F47" s="20"/>
      <c r="G47" s="95"/>
      <c r="H47" s="14"/>
      <c r="I47" s="14"/>
      <c r="J47" s="14"/>
      <c r="K47" s="14"/>
      <c r="L47" s="68">
        <v>23</v>
      </c>
      <c r="M47" s="73" t="s">
        <v>60</v>
      </c>
      <c r="N47" s="37"/>
      <c r="O47" s="37"/>
      <c r="P47" s="37"/>
      <c r="Q47" s="72"/>
      <c r="R47" s="82">
        <f>ROUND(E44+J44+R44+E45+J45+R45,2)</f>
        <v>0</v>
      </c>
      <c r="S47" s="96">
        <f>E44+J44+R44+E45+J45+R45</f>
        <v>0</v>
      </c>
    </row>
    <row r="48" spans="1:19" ht="19.5" customHeight="1">
      <c r="A48" s="97" t="s">
        <v>61</v>
      </c>
      <c r="B48" s="33"/>
      <c r="C48" s="33"/>
      <c r="D48" s="33"/>
      <c r="E48" s="33"/>
      <c r="F48" s="34"/>
      <c r="G48" s="98" t="s">
        <v>62</v>
      </c>
      <c r="H48" s="33"/>
      <c r="I48" s="33"/>
      <c r="J48" s="33"/>
      <c r="K48" s="33"/>
      <c r="L48" s="68">
        <v>24</v>
      </c>
      <c r="M48" s="99">
        <v>20</v>
      </c>
      <c r="N48" s="31" t="s">
        <v>41</v>
      </c>
      <c r="O48" s="100"/>
      <c r="P48" s="33"/>
      <c r="Q48" s="33"/>
      <c r="R48" s="101"/>
      <c r="S48" s="102">
        <f>O48*M48/100</f>
        <v>0</v>
      </c>
    </row>
    <row r="49" spans="1:19" ht="19.5" customHeight="1">
      <c r="A49" s="103" t="s">
        <v>16</v>
      </c>
      <c r="B49" s="27"/>
      <c r="C49" s="27"/>
      <c r="D49" s="27"/>
      <c r="E49" s="27"/>
      <c r="F49" s="17"/>
      <c r="G49" s="104"/>
      <c r="H49" s="27"/>
      <c r="I49" s="27"/>
      <c r="J49" s="27"/>
      <c r="K49" s="27"/>
      <c r="L49" s="68">
        <v>25</v>
      </c>
      <c r="M49" s="99">
        <v>20</v>
      </c>
      <c r="N49" s="31" t="s">
        <v>41</v>
      </c>
      <c r="O49" s="100"/>
      <c r="P49" s="37" t="s">
        <v>63</v>
      </c>
      <c r="Q49" s="37"/>
      <c r="R49" s="71">
        <f>SUM(R47*0.2)</f>
        <v>0</v>
      </c>
      <c r="S49" s="105">
        <f>O49*M49/100</f>
        <v>0</v>
      </c>
    </row>
    <row r="50" spans="1:19" ht="19.5" customHeight="1">
      <c r="A50" s="13"/>
      <c r="B50" s="14"/>
      <c r="C50" s="14"/>
      <c r="D50" s="14"/>
      <c r="E50" s="14"/>
      <c r="F50" s="20"/>
      <c r="G50" s="95"/>
      <c r="H50" s="14"/>
      <c r="I50" s="14"/>
      <c r="J50" s="14"/>
      <c r="K50" s="14"/>
      <c r="L50" s="85">
        <v>26</v>
      </c>
      <c r="M50" s="106" t="s">
        <v>64</v>
      </c>
      <c r="N50" s="87"/>
      <c r="O50" s="87"/>
      <c r="P50" s="87"/>
      <c r="Q50" s="41"/>
      <c r="R50" s="107">
        <f>R47+R48+R49</f>
        <v>0</v>
      </c>
      <c r="S50" s="108"/>
    </row>
    <row r="51" spans="1:19" ht="19.5" customHeight="1">
      <c r="A51" s="97" t="s">
        <v>65</v>
      </c>
      <c r="B51" s="33"/>
      <c r="C51" s="33"/>
      <c r="D51" s="33"/>
      <c r="E51" s="33"/>
      <c r="F51" s="34"/>
      <c r="G51" s="98" t="s">
        <v>62</v>
      </c>
      <c r="H51" s="33"/>
      <c r="I51" s="33"/>
      <c r="J51" s="33"/>
      <c r="K51" s="33"/>
      <c r="L51" s="62" t="s">
        <v>66</v>
      </c>
      <c r="M51" s="49"/>
      <c r="N51" s="64" t="s">
        <v>67</v>
      </c>
      <c r="O51" s="48"/>
      <c r="P51" s="48"/>
      <c r="Q51" s="48"/>
      <c r="R51" s="109"/>
      <c r="S51" s="51"/>
    </row>
    <row r="52" spans="1:19" ht="19.5" customHeight="1">
      <c r="A52" s="103" t="s">
        <v>18</v>
      </c>
      <c r="B52" s="27"/>
      <c r="C52" s="27"/>
      <c r="D52" s="27"/>
      <c r="E52" s="27"/>
      <c r="F52" s="17"/>
      <c r="G52" s="104"/>
      <c r="H52" s="27"/>
      <c r="I52" s="27"/>
      <c r="J52" s="27"/>
      <c r="K52" s="27"/>
      <c r="L52" s="68">
        <v>27</v>
      </c>
      <c r="M52" s="73" t="s">
        <v>68</v>
      </c>
      <c r="N52" s="37"/>
      <c r="O52" s="37"/>
      <c r="P52" s="37"/>
      <c r="Q52" s="31"/>
      <c r="R52" s="71">
        <v>0</v>
      </c>
      <c r="S52" s="72"/>
    </row>
    <row r="53" spans="1:19" ht="19.5" customHeight="1">
      <c r="A53" s="13"/>
      <c r="B53" s="14"/>
      <c r="C53" s="14"/>
      <c r="D53" s="14"/>
      <c r="E53" s="14"/>
      <c r="F53" s="20"/>
      <c r="G53" s="95"/>
      <c r="H53" s="14"/>
      <c r="I53" s="14"/>
      <c r="J53" s="14"/>
      <c r="K53" s="14"/>
      <c r="L53" s="68">
        <v>28</v>
      </c>
      <c r="M53" s="73" t="s">
        <v>69</v>
      </c>
      <c r="N53" s="37"/>
      <c r="O53" s="37"/>
      <c r="P53" s="37"/>
      <c r="Q53" s="31"/>
      <c r="R53" s="71">
        <v>0</v>
      </c>
      <c r="S53" s="72"/>
    </row>
    <row r="54" spans="1:19" ht="19.5" customHeight="1">
      <c r="A54" s="110" t="s">
        <v>61</v>
      </c>
      <c r="B54" s="41"/>
      <c r="C54" s="41"/>
      <c r="D54" s="41"/>
      <c r="E54" s="41"/>
      <c r="F54" s="111"/>
      <c r="G54" s="112" t="s">
        <v>62</v>
      </c>
      <c r="H54" s="41"/>
      <c r="I54" s="41"/>
      <c r="J54" s="41"/>
      <c r="K54" s="41"/>
      <c r="L54" s="85">
        <v>29</v>
      </c>
      <c r="M54" s="86" t="s">
        <v>70</v>
      </c>
      <c r="N54" s="87"/>
      <c r="O54" s="87"/>
      <c r="P54" s="87"/>
      <c r="Q54" s="88"/>
      <c r="R54" s="55">
        <v>0</v>
      </c>
      <c r="S54" s="113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pane ySplit="13" topLeftCell="A17" activePane="bottomLeft" state="frozen"/>
      <selection pane="topLeft" activeCell="A1" sqref="A1"/>
      <selection pane="bottomLeft" activeCell="B9" sqref="B9"/>
    </sheetView>
  </sheetViews>
  <sheetFormatPr defaultColWidth="9.140625" defaultRowHeight="12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4" t="s">
        <v>71</v>
      </c>
      <c r="B1" s="115"/>
      <c r="C1" s="115"/>
      <c r="D1" s="115"/>
      <c r="E1" s="115"/>
    </row>
    <row r="2" spans="1:5" ht="12" customHeight="1">
      <c r="A2" s="116" t="s">
        <v>72</v>
      </c>
      <c r="B2" s="117" t="str">
        <f>'Krycí list'!E5</f>
        <v>Multifunkčné  ihrisko 33 x 18</v>
      </c>
      <c r="C2" s="118"/>
      <c r="D2" s="118"/>
      <c r="E2" s="118"/>
    </row>
    <row r="3" spans="1:5" ht="12" customHeight="1">
      <c r="A3" s="116" t="s">
        <v>73</v>
      </c>
      <c r="B3" s="117" t="str">
        <f>'Krycí list'!E7</f>
        <v> </v>
      </c>
      <c r="C3" s="119"/>
      <c r="D3" s="117"/>
      <c r="E3" s="120"/>
    </row>
    <row r="4" spans="1:5" ht="12" customHeight="1">
      <c r="A4" s="116" t="s">
        <v>74</v>
      </c>
      <c r="B4" s="117" t="str">
        <f>'Krycí list'!E9</f>
        <v> </v>
      </c>
      <c r="C4" s="119"/>
      <c r="D4" s="117"/>
      <c r="E4" s="120"/>
    </row>
    <row r="5" spans="1:5" ht="12" customHeight="1">
      <c r="A5" s="117" t="s">
        <v>75</v>
      </c>
      <c r="B5" s="117" t="str">
        <f>'Krycí list'!P5</f>
        <v> </v>
      </c>
      <c r="C5" s="119"/>
      <c r="D5" s="117"/>
      <c r="E5" s="120"/>
    </row>
    <row r="6" spans="1:5" ht="6" customHeight="1">
      <c r="A6" s="117"/>
      <c r="B6" s="117"/>
      <c r="C6" s="119"/>
      <c r="D6" s="117"/>
      <c r="E6" s="120"/>
    </row>
    <row r="7" spans="1:5" ht="12" customHeight="1">
      <c r="A7" s="117" t="s">
        <v>76</v>
      </c>
      <c r="B7" s="117" t="str">
        <f>'Krycí list'!E26</f>
        <v>Obec Korňa</v>
      </c>
      <c r="C7" s="119"/>
      <c r="D7" s="117"/>
      <c r="E7" s="120"/>
    </row>
    <row r="8" spans="1:5" ht="12" customHeight="1">
      <c r="A8" s="117" t="s">
        <v>77</v>
      </c>
      <c r="B8" s="117" t="str">
        <f>'Krycí list'!E28</f>
        <v> </v>
      </c>
      <c r="C8" s="119"/>
      <c r="D8" s="117"/>
      <c r="E8" s="120"/>
    </row>
    <row r="9" spans="1:5" ht="12" customHeight="1">
      <c r="A9" s="117" t="s">
        <v>78</v>
      </c>
      <c r="B9" s="162">
        <v>43252</v>
      </c>
      <c r="C9" s="119"/>
      <c r="D9" s="117"/>
      <c r="E9" s="120"/>
    </row>
    <row r="10" spans="1:5" ht="6" customHeight="1">
      <c r="A10" s="115"/>
      <c r="B10" s="115"/>
      <c r="C10" s="115"/>
      <c r="D10" s="115"/>
      <c r="E10" s="115"/>
    </row>
    <row r="11" spans="1:5" ht="12" customHeight="1">
      <c r="A11" s="121" t="s">
        <v>79</v>
      </c>
      <c r="B11" s="122" t="s">
        <v>80</v>
      </c>
      <c r="C11" s="123" t="s">
        <v>81</v>
      </c>
      <c r="D11" s="124" t="s">
        <v>82</v>
      </c>
      <c r="E11" s="123" t="s">
        <v>83</v>
      </c>
    </row>
    <row r="12" spans="1:5" ht="12" customHeight="1">
      <c r="A12" s="125">
        <v>1</v>
      </c>
      <c r="B12" s="126">
        <v>2</v>
      </c>
      <c r="C12" s="127">
        <v>3</v>
      </c>
      <c r="D12" s="128">
        <v>4</v>
      </c>
      <c r="E12" s="127">
        <v>5</v>
      </c>
    </row>
    <row r="13" spans="1:5" ht="3.75" customHeight="1">
      <c r="A13" s="129"/>
      <c r="B13" s="129"/>
      <c r="C13" s="129"/>
      <c r="D13" s="129"/>
      <c r="E13" s="129"/>
    </row>
    <row r="14" spans="1:5" s="130" customFormat="1" ht="11.25" customHeight="1">
      <c r="A14" s="131">
        <v>1</v>
      </c>
      <c r="B14" s="132" t="str">
        <f>Rozpocet!E14</f>
        <v>Zemné práce</v>
      </c>
      <c r="C14" s="168">
        <f>Rozpocet!I14</f>
        <v>0</v>
      </c>
      <c r="D14" s="133" t="e">
        <f>Rozpocet!K14</f>
        <v>#REF!</v>
      </c>
      <c r="E14" s="133" t="e">
        <f>Rozpocet!M14</f>
        <v>#REF!</v>
      </c>
    </row>
    <row r="15" spans="1:5" s="130" customFormat="1" ht="11.25" customHeight="1">
      <c r="A15" s="131" t="str">
        <f>Rozpocet!D40</f>
        <v>2</v>
      </c>
      <c r="B15" s="132" t="str">
        <f>Rozpocet!E40</f>
        <v>Základy + drenáže</v>
      </c>
      <c r="C15" s="168">
        <f>Rozpocet!I40</f>
        <v>0</v>
      </c>
      <c r="D15" s="133">
        <f>Rozpocet!K40</f>
        <v>300.20437000000004</v>
      </c>
      <c r="E15" s="133">
        <f>Rozpocet!M40</f>
        <v>0</v>
      </c>
    </row>
    <row r="16" spans="1:5" s="130" customFormat="1" ht="11.25" customHeight="1">
      <c r="A16" s="131" t="str">
        <f>Rozpocet!D69</f>
        <v>5</v>
      </c>
      <c r="B16" s="132" t="str">
        <f>Rozpocet!E69</f>
        <v>Podkladné vrstvy</v>
      </c>
      <c r="C16" s="168">
        <f>Rozpocet!I69</f>
        <v>0</v>
      </c>
      <c r="D16" s="133">
        <f>Rozpocet!K69</f>
        <v>399.6155736</v>
      </c>
      <c r="E16" s="133">
        <f>Rozpocet!M69</f>
        <v>0</v>
      </c>
    </row>
    <row r="17" spans="1:5" s="130" customFormat="1" ht="11.25" customHeight="1">
      <c r="A17" s="131" t="str">
        <f>Rozpocet!D75</f>
        <v>99</v>
      </c>
      <c r="B17" s="132" t="str">
        <f>Rozpocet!E75</f>
        <v>Presun hmôt </v>
      </c>
      <c r="C17" s="168">
        <f>Rozpocet!I75</f>
        <v>0</v>
      </c>
      <c r="D17" s="133">
        <f>Rozpocet!K75</f>
        <v>0</v>
      </c>
      <c r="E17" s="133">
        <f>Rozpocet!M75</f>
        <v>0</v>
      </c>
    </row>
    <row r="18" spans="1:5" s="130" customFormat="1" ht="11.25" customHeight="1">
      <c r="A18" s="131">
        <f>Rozpocet!D80</f>
        <v>991</v>
      </c>
      <c r="B18" s="132" t="str">
        <f>Rozpocet!E80</f>
        <v>Športový povrch</v>
      </c>
      <c r="C18" s="168">
        <f>Rozpocet!I80</f>
        <v>0</v>
      </c>
      <c r="D18" s="133">
        <f>Rozpocet!K76</f>
        <v>0</v>
      </c>
      <c r="E18" s="133">
        <f>Rozpocet!M76</f>
        <v>0</v>
      </c>
    </row>
    <row r="19" spans="1:5" s="130" customFormat="1" ht="11.25" customHeight="1">
      <c r="A19" s="131">
        <f>Rozpocet!D83</f>
        <v>992</v>
      </c>
      <c r="B19" s="132" t="str">
        <f>Rozpocet!E83</f>
        <v>Mantinelový systém</v>
      </c>
      <c r="C19" s="168">
        <f>Rozpocet!I83</f>
        <v>0</v>
      </c>
      <c r="D19" s="133">
        <f>Rozpocet!K76</f>
        <v>0</v>
      </c>
      <c r="E19" s="133">
        <f>Rozpocet!M76</f>
        <v>0</v>
      </c>
    </row>
    <row r="20" spans="1:5" s="130" customFormat="1" ht="11.25" customHeight="1">
      <c r="A20" s="131">
        <f>Rozpocet!D106</f>
        <v>993</v>
      </c>
      <c r="B20" s="132" t="str">
        <f>Rozpocet!E106</f>
        <v>Príslušenstvo k ihrisku</v>
      </c>
      <c r="C20" s="168">
        <f>Rozpocet!I106</f>
        <v>0</v>
      </c>
      <c r="D20" s="133">
        <f>Rozpocet!K77</f>
        <v>0</v>
      </c>
      <c r="E20" s="133">
        <f>Rozpocet!M77</f>
        <v>0</v>
      </c>
    </row>
    <row r="21" spans="1:5" s="130" customFormat="1" ht="11.25" customHeight="1">
      <c r="A21" s="131"/>
      <c r="B21" s="132"/>
      <c r="C21" s="168"/>
      <c r="D21" s="133"/>
      <c r="E21" s="133"/>
    </row>
    <row r="22" spans="2:5" s="134" customFormat="1" ht="11.25" customHeight="1">
      <c r="B22" s="135" t="s">
        <v>84</v>
      </c>
      <c r="C22" s="171">
        <f>Rozpocet!I114</f>
        <v>0</v>
      </c>
      <c r="D22" s="136" t="e">
        <f>Rozpocet!K112</f>
        <v>#REF!</v>
      </c>
      <c r="E22" s="136" t="e">
        <f>Rozpocet!M112</f>
        <v>#REF!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4"/>
  <sheetViews>
    <sheetView showGridLines="0" tabSelected="1" zoomScalePageLayoutView="0" workbookViewId="0" topLeftCell="A1">
      <pane ySplit="13" topLeftCell="A49" activePane="bottomLeft" state="frozen"/>
      <selection pane="topLeft" activeCell="A1" sqref="A1"/>
      <selection pane="bottomLeft" activeCell="A15" sqref="A15:A111"/>
    </sheetView>
  </sheetViews>
  <sheetFormatPr defaultColWidth="9.140625" defaultRowHeight="11.25" customHeight="1"/>
  <cols>
    <col min="1" max="1" width="6.140625" style="2" customWidth="1"/>
    <col min="2" max="2" width="3.7109375" style="2" customWidth="1"/>
    <col min="3" max="3" width="8.421875" style="2" customWidth="1"/>
    <col min="4" max="4" width="10.8515625" style="2" customWidth="1"/>
    <col min="5" max="5" width="60.7109375" style="2" customWidth="1"/>
    <col min="6" max="6" width="4.7109375" style="2" customWidth="1"/>
    <col min="7" max="7" width="8.00390625" style="2" customWidth="1"/>
    <col min="8" max="8" width="8.28125" style="2" customWidth="1"/>
    <col min="9" max="9" width="9.8515625" style="2" customWidth="1"/>
    <col min="10" max="10" width="10.71093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6.00390625" style="2" customWidth="1"/>
    <col min="15" max="15" width="6.7109375" style="2" hidden="1" customWidth="1"/>
    <col min="16" max="16" width="7.1406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203" t="s">
        <v>286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  <c r="P1" s="138"/>
      <c r="Q1" s="137"/>
      <c r="R1" s="137"/>
      <c r="S1" s="137"/>
      <c r="T1" s="137"/>
    </row>
    <row r="2" spans="1:20" ht="10.5" customHeight="1">
      <c r="A2" s="116" t="s">
        <v>72</v>
      </c>
      <c r="B2" s="117"/>
      <c r="C2" s="117" t="str">
        <f>'Krycí list'!E5</f>
        <v>Multifunkčné  ihrisko 33 x 18</v>
      </c>
      <c r="D2" s="117"/>
      <c r="E2" s="117"/>
      <c r="F2" s="117"/>
      <c r="G2" s="117"/>
      <c r="H2" s="117"/>
      <c r="I2" s="117"/>
      <c r="J2" s="117"/>
      <c r="K2" s="117"/>
      <c r="L2" s="137"/>
      <c r="M2" s="137"/>
      <c r="N2" s="137"/>
      <c r="O2" s="138"/>
      <c r="P2" s="138"/>
      <c r="Q2" s="137"/>
      <c r="R2" s="137"/>
      <c r="S2" s="137"/>
      <c r="T2" s="137"/>
    </row>
    <row r="3" spans="1:20" ht="10.5" customHeight="1">
      <c r="A3" s="116" t="s">
        <v>73</v>
      </c>
      <c r="B3" s="117"/>
      <c r="C3" s="117" t="str">
        <f>'Krycí list'!E7</f>
        <v> </v>
      </c>
      <c r="D3" s="117"/>
      <c r="E3" s="117"/>
      <c r="F3" s="117"/>
      <c r="G3" s="117"/>
      <c r="H3" s="117"/>
      <c r="I3" s="117"/>
      <c r="J3" s="117"/>
      <c r="K3" s="117"/>
      <c r="L3" s="137"/>
      <c r="M3" s="137"/>
      <c r="N3" s="137"/>
      <c r="O3" s="138"/>
      <c r="P3" s="138"/>
      <c r="Q3" s="137"/>
      <c r="R3" s="137"/>
      <c r="S3" s="137"/>
      <c r="T3" s="137"/>
    </row>
    <row r="4" spans="1:20" ht="10.5" customHeight="1">
      <c r="A4" s="116" t="s">
        <v>74</v>
      </c>
      <c r="B4" s="117"/>
      <c r="C4" s="117" t="str">
        <f>'Krycí list'!E9</f>
        <v> </v>
      </c>
      <c r="D4" s="117"/>
      <c r="E4" s="117"/>
      <c r="F4" s="117"/>
      <c r="G4" s="117"/>
      <c r="H4" s="117"/>
      <c r="I4" s="117"/>
      <c r="J4" s="117"/>
      <c r="K4" s="117"/>
      <c r="L4" s="137"/>
      <c r="M4" s="137"/>
      <c r="N4" s="137"/>
      <c r="O4" s="138"/>
      <c r="P4" s="138"/>
      <c r="Q4" s="137"/>
      <c r="R4" s="137"/>
      <c r="S4" s="137"/>
      <c r="T4" s="137"/>
    </row>
    <row r="5" spans="1:20" ht="10.5" customHeight="1">
      <c r="A5" s="117" t="s">
        <v>85</v>
      </c>
      <c r="B5" s="117"/>
      <c r="C5" s="117" t="str">
        <f>'Krycí list'!P5</f>
        <v> </v>
      </c>
      <c r="D5" s="117"/>
      <c r="E5" s="117"/>
      <c r="F5" s="117"/>
      <c r="G5" s="117"/>
      <c r="H5" s="117"/>
      <c r="I5" s="117"/>
      <c r="J5" s="117"/>
      <c r="K5" s="117"/>
      <c r="L5" s="137"/>
      <c r="M5" s="137"/>
      <c r="N5" s="137"/>
      <c r="O5" s="138"/>
      <c r="P5" s="138"/>
      <c r="Q5" s="137"/>
      <c r="R5" s="137"/>
      <c r="S5" s="137"/>
      <c r="T5" s="137"/>
    </row>
    <row r="6" spans="1:20" ht="4.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37"/>
      <c r="M6" s="137"/>
      <c r="N6" s="137"/>
      <c r="O6" s="138"/>
      <c r="P6" s="138"/>
      <c r="Q6" s="137"/>
      <c r="R6" s="137"/>
      <c r="S6" s="137"/>
      <c r="T6" s="137"/>
    </row>
    <row r="7" spans="1:20" ht="10.5" customHeight="1">
      <c r="A7" s="117" t="s">
        <v>76</v>
      </c>
      <c r="B7" s="117"/>
      <c r="C7" s="198" t="s">
        <v>287</v>
      </c>
      <c r="D7" s="117"/>
      <c r="E7" s="117"/>
      <c r="F7" s="117"/>
      <c r="G7" s="117"/>
      <c r="H7" s="117"/>
      <c r="I7" s="117"/>
      <c r="J7" s="117"/>
      <c r="K7" s="117"/>
      <c r="L7" s="137"/>
      <c r="M7" s="137"/>
      <c r="N7" s="137"/>
      <c r="O7" s="138"/>
      <c r="P7" s="138"/>
      <c r="Q7" s="137"/>
      <c r="R7" s="137"/>
      <c r="S7" s="137"/>
      <c r="T7" s="137"/>
    </row>
    <row r="8" spans="1:20" ht="10.5" customHeight="1">
      <c r="A8" s="117" t="s">
        <v>77</v>
      </c>
      <c r="B8" s="117"/>
      <c r="C8" s="117" t="str">
        <f>'Krycí list'!E28</f>
        <v> </v>
      </c>
      <c r="D8" s="117"/>
      <c r="E8" s="117"/>
      <c r="F8" s="117"/>
      <c r="G8" s="117"/>
      <c r="H8" s="117"/>
      <c r="I8" s="117"/>
      <c r="J8" s="117"/>
      <c r="K8" s="117"/>
      <c r="L8" s="137"/>
      <c r="M8" s="137"/>
      <c r="N8" s="137"/>
      <c r="O8" s="138"/>
      <c r="P8" s="138"/>
      <c r="Q8" s="137"/>
      <c r="R8" s="137"/>
      <c r="S8" s="137"/>
      <c r="T8" s="137"/>
    </row>
    <row r="9" spans="1:20" ht="10.5" customHeight="1">
      <c r="A9" s="117" t="s">
        <v>78</v>
      </c>
      <c r="B9" s="117"/>
      <c r="C9" s="162">
        <v>43252</v>
      </c>
      <c r="D9" s="117"/>
      <c r="E9" s="117"/>
      <c r="F9" s="117"/>
      <c r="G9" s="117"/>
      <c r="H9" s="117"/>
      <c r="I9" s="117"/>
      <c r="J9" s="117"/>
      <c r="K9" s="117"/>
      <c r="L9" s="137"/>
      <c r="M9" s="137"/>
      <c r="N9" s="137"/>
      <c r="O9" s="138"/>
      <c r="P9" s="138"/>
      <c r="Q9" s="137"/>
      <c r="R9" s="137"/>
      <c r="S9" s="137"/>
      <c r="T9" s="137"/>
    </row>
    <row r="10" spans="1:20" ht="6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8"/>
      <c r="P10" s="138"/>
      <c r="Q10" s="137"/>
      <c r="R10" s="137"/>
      <c r="S10" s="137"/>
      <c r="T10" s="137"/>
    </row>
    <row r="11" spans="1:21" ht="21.75" customHeight="1">
      <c r="A11" s="121" t="s">
        <v>86</v>
      </c>
      <c r="B11" s="122" t="s">
        <v>87</v>
      </c>
      <c r="C11" s="122" t="s">
        <v>88</v>
      </c>
      <c r="D11" s="122" t="s">
        <v>89</v>
      </c>
      <c r="E11" s="122" t="s">
        <v>80</v>
      </c>
      <c r="F11" s="122" t="s">
        <v>90</v>
      </c>
      <c r="G11" s="122" t="s">
        <v>91</v>
      </c>
      <c r="H11" s="122" t="s">
        <v>92</v>
      </c>
      <c r="I11" s="122" t="s">
        <v>81</v>
      </c>
      <c r="J11" s="122" t="s">
        <v>93</v>
      </c>
      <c r="K11" s="122" t="s">
        <v>82</v>
      </c>
      <c r="L11" s="122" t="s">
        <v>94</v>
      </c>
      <c r="M11" s="122" t="s">
        <v>95</v>
      </c>
      <c r="N11" s="122" t="s">
        <v>96</v>
      </c>
      <c r="O11" s="139" t="s">
        <v>97</v>
      </c>
      <c r="P11" s="139" t="s">
        <v>98</v>
      </c>
      <c r="Q11" s="122"/>
      <c r="R11" s="122"/>
      <c r="S11" s="122"/>
      <c r="T11" s="140" t="s">
        <v>99</v>
      </c>
      <c r="U11" s="141"/>
    </row>
    <row r="12" spans="1:21" ht="10.5" customHeight="1">
      <c r="A12" s="125">
        <v>1</v>
      </c>
      <c r="B12" s="126">
        <v>2</v>
      </c>
      <c r="C12" s="126">
        <v>3</v>
      </c>
      <c r="D12" s="126">
        <v>4</v>
      </c>
      <c r="E12" s="126">
        <v>5</v>
      </c>
      <c r="F12" s="126">
        <v>6</v>
      </c>
      <c r="G12" s="126">
        <v>7</v>
      </c>
      <c r="H12" s="126">
        <v>8</v>
      </c>
      <c r="I12" s="126">
        <v>9</v>
      </c>
      <c r="J12" s="126"/>
      <c r="K12" s="126"/>
      <c r="L12" s="126"/>
      <c r="M12" s="126"/>
      <c r="N12" s="126">
        <v>10</v>
      </c>
      <c r="O12" s="142">
        <v>11</v>
      </c>
      <c r="P12" s="142">
        <v>12</v>
      </c>
      <c r="Q12" s="126"/>
      <c r="R12" s="126"/>
      <c r="S12" s="126"/>
      <c r="T12" s="143">
        <v>11</v>
      </c>
      <c r="U12" s="141"/>
    </row>
    <row r="13" spans="1:20" ht="3.7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44"/>
      <c r="O13" s="145"/>
      <c r="P13" s="146"/>
      <c r="Q13" s="144"/>
      <c r="R13" s="144"/>
      <c r="S13" s="144"/>
      <c r="T13" s="144"/>
    </row>
    <row r="14" spans="2:16" s="130" customFormat="1" ht="11.25" customHeight="1">
      <c r="B14" s="131" t="s">
        <v>58</v>
      </c>
      <c r="D14" s="132"/>
      <c r="E14" s="132" t="s">
        <v>101</v>
      </c>
      <c r="I14" s="133">
        <f>SUM(I15:I39)</f>
        <v>0</v>
      </c>
      <c r="K14" s="133" t="e">
        <f>SUM(#REF!)</f>
        <v>#REF!</v>
      </c>
      <c r="M14" s="133" t="e">
        <f>SUM(#REF!)</f>
        <v>#REF!</v>
      </c>
      <c r="P14" s="132" t="s">
        <v>100</v>
      </c>
    </row>
    <row r="15" spans="1:16" s="14" customFormat="1" ht="18" customHeight="1">
      <c r="A15" s="147">
        <v>1</v>
      </c>
      <c r="B15" s="147" t="s">
        <v>102</v>
      </c>
      <c r="C15" s="147" t="s">
        <v>103</v>
      </c>
      <c r="D15" s="165" t="s">
        <v>176</v>
      </c>
      <c r="E15" s="149" t="s">
        <v>231</v>
      </c>
      <c r="F15" s="147" t="s">
        <v>104</v>
      </c>
      <c r="G15" s="166">
        <v>97.1</v>
      </c>
      <c r="H15" s="166">
        <v>0</v>
      </c>
      <c r="I15" s="166">
        <f aca="true" t="shared" si="0" ref="I15:I39">ROUND(G15*H15,3)</f>
        <v>0</v>
      </c>
      <c r="J15" s="151">
        <v>0</v>
      </c>
      <c r="K15" s="150">
        <f aca="true" t="shared" si="1" ref="K15:K39">G15*J15</f>
        <v>0</v>
      </c>
      <c r="L15" s="151">
        <v>0</v>
      </c>
      <c r="M15" s="150">
        <f aca="true" t="shared" si="2" ref="M15:M39">G15*L15</f>
        <v>0</v>
      </c>
      <c r="N15" s="152">
        <v>20</v>
      </c>
      <c r="O15" s="153">
        <v>4</v>
      </c>
      <c r="P15" s="14" t="s">
        <v>105</v>
      </c>
    </row>
    <row r="16" spans="1:16" s="14" customFormat="1" ht="12" customHeight="1">
      <c r="A16" s="147">
        <v>2</v>
      </c>
      <c r="B16" s="147" t="s">
        <v>102</v>
      </c>
      <c r="C16" s="147" t="s">
        <v>103</v>
      </c>
      <c r="D16" s="148" t="s">
        <v>177</v>
      </c>
      <c r="E16" s="149" t="s">
        <v>232</v>
      </c>
      <c r="F16" s="147" t="s">
        <v>104</v>
      </c>
      <c r="G16" s="166">
        <v>97.1</v>
      </c>
      <c r="H16" s="166">
        <v>0</v>
      </c>
      <c r="I16" s="166">
        <f t="shared" si="0"/>
        <v>0</v>
      </c>
      <c r="J16" s="151">
        <v>0</v>
      </c>
      <c r="K16" s="150">
        <f t="shared" si="1"/>
        <v>0</v>
      </c>
      <c r="L16" s="151">
        <v>0</v>
      </c>
      <c r="M16" s="150">
        <f t="shared" si="2"/>
        <v>0</v>
      </c>
      <c r="N16" s="152">
        <v>20</v>
      </c>
      <c r="O16" s="153">
        <v>4</v>
      </c>
      <c r="P16" s="14" t="s">
        <v>105</v>
      </c>
    </row>
    <row r="17" spans="1:16" s="14" customFormat="1" ht="31.5" customHeight="1">
      <c r="A17" s="147">
        <v>3</v>
      </c>
      <c r="B17" s="147" t="s">
        <v>102</v>
      </c>
      <c r="C17" s="147" t="s">
        <v>103</v>
      </c>
      <c r="D17" s="165" t="s">
        <v>178</v>
      </c>
      <c r="E17" s="149" t="s">
        <v>234</v>
      </c>
      <c r="F17" s="147" t="s">
        <v>104</v>
      </c>
      <c r="G17" s="166">
        <v>49.87</v>
      </c>
      <c r="H17" s="166">
        <v>0</v>
      </c>
      <c r="I17" s="166">
        <f t="shared" si="0"/>
        <v>0</v>
      </c>
      <c r="J17" s="151">
        <v>0</v>
      </c>
      <c r="K17" s="150">
        <f t="shared" si="1"/>
        <v>0</v>
      </c>
      <c r="L17" s="151">
        <v>0</v>
      </c>
      <c r="M17" s="150">
        <f t="shared" si="2"/>
        <v>0</v>
      </c>
      <c r="N17" s="152">
        <v>20</v>
      </c>
      <c r="O17" s="153">
        <v>4</v>
      </c>
      <c r="P17" s="14" t="s">
        <v>105</v>
      </c>
    </row>
    <row r="18" spans="1:16" s="14" customFormat="1" ht="23.25" customHeight="1">
      <c r="A18" s="147">
        <v>4</v>
      </c>
      <c r="B18" s="147" t="s">
        <v>102</v>
      </c>
      <c r="C18" s="147" t="s">
        <v>103</v>
      </c>
      <c r="D18" s="148" t="s">
        <v>178</v>
      </c>
      <c r="E18" s="149" t="s">
        <v>233</v>
      </c>
      <c r="F18" s="147" t="s">
        <v>104</v>
      </c>
      <c r="G18" s="166">
        <v>3.64</v>
      </c>
      <c r="H18" s="166">
        <v>0</v>
      </c>
      <c r="I18" s="166">
        <f t="shared" si="0"/>
        <v>0</v>
      </c>
      <c r="J18" s="151">
        <v>0</v>
      </c>
      <c r="K18" s="150">
        <f t="shared" si="1"/>
        <v>0</v>
      </c>
      <c r="L18" s="151">
        <v>0</v>
      </c>
      <c r="M18" s="150">
        <f t="shared" si="2"/>
        <v>0</v>
      </c>
      <c r="N18" s="152">
        <v>20</v>
      </c>
      <c r="O18" s="153">
        <v>4</v>
      </c>
      <c r="P18" s="14" t="s">
        <v>105</v>
      </c>
    </row>
    <row r="19" spans="1:15" s="14" customFormat="1" ht="23.25" customHeight="1">
      <c r="A19" s="147">
        <v>5</v>
      </c>
      <c r="B19" s="147" t="s">
        <v>102</v>
      </c>
      <c r="C19" s="147" t="s">
        <v>103</v>
      </c>
      <c r="D19" s="165" t="s">
        <v>178</v>
      </c>
      <c r="E19" s="149" t="s">
        <v>235</v>
      </c>
      <c r="F19" s="147" t="s">
        <v>104</v>
      </c>
      <c r="G19" s="166">
        <v>8.1</v>
      </c>
      <c r="H19" s="166">
        <v>0</v>
      </c>
      <c r="I19" s="166">
        <f>ROUND(G19*H19,3)</f>
        <v>0</v>
      </c>
      <c r="J19" s="151">
        <v>0</v>
      </c>
      <c r="K19" s="150">
        <f>G19*J19</f>
        <v>0</v>
      </c>
      <c r="L19" s="151">
        <v>0</v>
      </c>
      <c r="M19" s="150">
        <f>G19*L19</f>
        <v>0</v>
      </c>
      <c r="N19" s="152">
        <v>20</v>
      </c>
      <c r="O19" s="153"/>
    </row>
    <row r="20" spans="1:15" s="14" customFormat="1" ht="12" customHeight="1">
      <c r="A20" s="147">
        <v>6</v>
      </c>
      <c r="B20" s="147" t="s">
        <v>102</v>
      </c>
      <c r="C20" s="147" t="s">
        <v>103</v>
      </c>
      <c r="D20" s="148" t="s">
        <v>178</v>
      </c>
      <c r="E20" s="149" t="s">
        <v>237</v>
      </c>
      <c r="F20" s="147" t="s">
        <v>104</v>
      </c>
      <c r="G20" s="166">
        <v>12</v>
      </c>
      <c r="H20" s="166">
        <v>0</v>
      </c>
      <c r="I20" s="166">
        <f>ROUND(G20*H20,3)</f>
        <v>0</v>
      </c>
      <c r="J20" s="151">
        <v>0</v>
      </c>
      <c r="K20" s="150">
        <f>G20*J20</f>
        <v>0</v>
      </c>
      <c r="L20" s="151">
        <v>0</v>
      </c>
      <c r="M20" s="150">
        <f>G20*L20</f>
        <v>0</v>
      </c>
      <c r="N20" s="152">
        <v>20</v>
      </c>
      <c r="O20" s="153"/>
    </row>
    <row r="21" spans="1:16" s="14" customFormat="1" ht="12" customHeight="1">
      <c r="A21" s="147">
        <v>7</v>
      </c>
      <c r="B21" s="147" t="s">
        <v>102</v>
      </c>
      <c r="C21" s="147" t="s">
        <v>103</v>
      </c>
      <c r="D21" s="148" t="s">
        <v>179</v>
      </c>
      <c r="E21" s="149" t="s">
        <v>236</v>
      </c>
      <c r="F21" s="147" t="s">
        <v>104</v>
      </c>
      <c r="G21" s="166">
        <v>49.87</v>
      </c>
      <c r="H21" s="166">
        <v>0</v>
      </c>
      <c r="I21" s="166">
        <f t="shared" si="0"/>
        <v>0</v>
      </c>
      <c r="J21" s="151">
        <v>0</v>
      </c>
      <c r="K21" s="150">
        <f t="shared" si="1"/>
        <v>0</v>
      </c>
      <c r="L21" s="151">
        <v>0</v>
      </c>
      <c r="M21" s="150">
        <f t="shared" si="2"/>
        <v>0</v>
      </c>
      <c r="N21" s="152">
        <v>20</v>
      </c>
      <c r="O21" s="153">
        <v>4</v>
      </c>
      <c r="P21" s="14" t="s">
        <v>105</v>
      </c>
    </row>
    <row r="22" spans="1:16" s="14" customFormat="1" ht="12" customHeight="1">
      <c r="A22" s="147">
        <v>8</v>
      </c>
      <c r="B22" s="147" t="s">
        <v>102</v>
      </c>
      <c r="C22" s="147" t="s">
        <v>103</v>
      </c>
      <c r="D22" s="148" t="s">
        <v>179</v>
      </c>
      <c r="E22" s="149" t="s">
        <v>236</v>
      </c>
      <c r="F22" s="147" t="s">
        <v>104</v>
      </c>
      <c r="G22" s="166">
        <v>3.64</v>
      </c>
      <c r="H22" s="166">
        <v>0</v>
      </c>
      <c r="I22" s="166">
        <f t="shared" si="0"/>
        <v>0</v>
      </c>
      <c r="J22" s="151">
        <v>0</v>
      </c>
      <c r="K22" s="150">
        <f t="shared" si="1"/>
        <v>0</v>
      </c>
      <c r="L22" s="151">
        <v>0</v>
      </c>
      <c r="M22" s="150">
        <f t="shared" si="2"/>
        <v>0</v>
      </c>
      <c r="N22" s="152">
        <v>20</v>
      </c>
      <c r="O22" s="153">
        <v>4</v>
      </c>
      <c r="P22" s="14" t="s">
        <v>105</v>
      </c>
    </row>
    <row r="23" spans="1:15" s="14" customFormat="1" ht="12" customHeight="1">
      <c r="A23" s="147">
        <v>9</v>
      </c>
      <c r="B23" s="147" t="s">
        <v>102</v>
      </c>
      <c r="C23" s="147" t="s">
        <v>103</v>
      </c>
      <c r="D23" s="148" t="s">
        <v>179</v>
      </c>
      <c r="E23" s="149" t="s">
        <v>236</v>
      </c>
      <c r="F23" s="147" t="s">
        <v>104</v>
      </c>
      <c r="G23" s="166">
        <v>41.6</v>
      </c>
      <c r="H23" s="166">
        <v>0</v>
      </c>
      <c r="I23" s="166">
        <f>ROUND(G23*H23,3)</f>
        <v>0</v>
      </c>
      <c r="J23" s="151">
        <v>0</v>
      </c>
      <c r="K23" s="150">
        <f>G23*J23</f>
        <v>0</v>
      </c>
      <c r="L23" s="151">
        <v>0</v>
      </c>
      <c r="M23" s="150">
        <f>G23*L23</f>
        <v>0</v>
      </c>
      <c r="N23" s="152">
        <v>20</v>
      </c>
      <c r="O23" s="153"/>
    </row>
    <row r="24" spans="1:15" s="14" customFormat="1" ht="12" customHeight="1">
      <c r="A24" s="147">
        <v>10</v>
      </c>
      <c r="B24" s="147" t="s">
        <v>102</v>
      </c>
      <c r="C24" s="147" t="s">
        <v>103</v>
      </c>
      <c r="D24" s="148" t="s">
        <v>179</v>
      </c>
      <c r="E24" s="149" t="s">
        <v>236</v>
      </c>
      <c r="F24" s="147" t="s">
        <v>104</v>
      </c>
      <c r="G24" s="166">
        <v>12</v>
      </c>
      <c r="H24" s="166">
        <v>0</v>
      </c>
      <c r="I24" s="166">
        <f>ROUND(G24*H24,3)</f>
        <v>0</v>
      </c>
      <c r="J24" s="151">
        <v>0</v>
      </c>
      <c r="K24" s="150">
        <f>G24*J24</f>
        <v>0</v>
      </c>
      <c r="L24" s="151">
        <v>0</v>
      </c>
      <c r="M24" s="150">
        <f>G24*L24</f>
        <v>0</v>
      </c>
      <c r="N24" s="152">
        <v>20</v>
      </c>
      <c r="O24" s="153"/>
    </row>
    <row r="25" spans="1:16" s="14" customFormat="1" ht="12" customHeight="1">
      <c r="A25" s="147">
        <v>11</v>
      </c>
      <c r="B25" s="147" t="s">
        <v>102</v>
      </c>
      <c r="C25" s="147" t="s">
        <v>103</v>
      </c>
      <c r="D25" s="148" t="s">
        <v>180</v>
      </c>
      <c r="E25" s="174" t="s">
        <v>252</v>
      </c>
      <c r="F25" s="147" t="s">
        <v>116</v>
      </c>
      <c r="G25" s="166">
        <v>247.34</v>
      </c>
      <c r="H25" s="166">
        <v>0</v>
      </c>
      <c r="I25" s="166">
        <f>ROUND(G25*H25,3)</f>
        <v>0</v>
      </c>
      <c r="J25" s="151">
        <v>0</v>
      </c>
      <c r="K25" s="150">
        <f>G25*J25</f>
        <v>0</v>
      </c>
      <c r="L25" s="151">
        <v>0</v>
      </c>
      <c r="M25" s="150">
        <f>G25*L25</f>
        <v>0</v>
      </c>
      <c r="N25" s="152">
        <v>20</v>
      </c>
      <c r="O25" s="153">
        <v>4</v>
      </c>
      <c r="P25" s="14" t="s">
        <v>105</v>
      </c>
    </row>
    <row r="26" spans="1:16" s="14" customFormat="1" ht="12" customHeight="1">
      <c r="A26" s="147">
        <v>12</v>
      </c>
      <c r="B26" s="147" t="s">
        <v>102</v>
      </c>
      <c r="C26" s="147" t="s">
        <v>103</v>
      </c>
      <c r="D26" s="148" t="s">
        <v>110</v>
      </c>
      <c r="E26" s="149" t="s">
        <v>111</v>
      </c>
      <c r="F26" s="147" t="s">
        <v>104</v>
      </c>
      <c r="G26" s="166">
        <v>107.11</v>
      </c>
      <c r="H26" s="166">
        <v>0</v>
      </c>
      <c r="I26" s="166">
        <f>ROUND(G26*H26,3)</f>
        <v>0</v>
      </c>
      <c r="J26" s="151">
        <v>0</v>
      </c>
      <c r="K26" s="150">
        <f>G26*J26</f>
        <v>0</v>
      </c>
      <c r="L26" s="151">
        <v>0</v>
      </c>
      <c r="M26" s="150">
        <f>G26*L26</f>
        <v>0</v>
      </c>
      <c r="N26" s="152">
        <v>20</v>
      </c>
      <c r="O26" s="153">
        <v>4</v>
      </c>
      <c r="P26" s="14" t="s">
        <v>105</v>
      </c>
    </row>
    <row r="27" spans="1:16" s="14" customFormat="1" ht="21" customHeight="1">
      <c r="A27" s="147">
        <v>13</v>
      </c>
      <c r="B27" s="147" t="s">
        <v>102</v>
      </c>
      <c r="C27" s="147" t="s">
        <v>103</v>
      </c>
      <c r="D27" s="148" t="s">
        <v>108</v>
      </c>
      <c r="E27" s="149" t="s">
        <v>109</v>
      </c>
      <c r="F27" s="147" t="s">
        <v>104</v>
      </c>
      <c r="G27" s="166">
        <f>SUM(G21:G24)</f>
        <v>107.11</v>
      </c>
      <c r="H27" s="166">
        <v>0</v>
      </c>
      <c r="I27" s="166">
        <f t="shared" si="0"/>
        <v>0</v>
      </c>
      <c r="J27" s="151">
        <v>0</v>
      </c>
      <c r="K27" s="150">
        <f t="shared" si="1"/>
        <v>0</v>
      </c>
      <c r="L27" s="151">
        <v>0</v>
      </c>
      <c r="M27" s="150">
        <f t="shared" si="2"/>
        <v>0</v>
      </c>
      <c r="N27" s="152">
        <v>20</v>
      </c>
      <c r="O27" s="153">
        <v>4</v>
      </c>
      <c r="P27" s="14" t="s">
        <v>105</v>
      </c>
    </row>
    <row r="28" spans="1:16" s="14" customFormat="1" ht="12" customHeight="1">
      <c r="A28" s="147">
        <v>14</v>
      </c>
      <c r="B28" s="147" t="s">
        <v>102</v>
      </c>
      <c r="C28" s="147" t="s">
        <v>103</v>
      </c>
      <c r="D28" s="148" t="s">
        <v>181</v>
      </c>
      <c r="E28" s="149" t="s">
        <v>182</v>
      </c>
      <c r="F28" s="147" t="s">
        <v>104</v>
      </c>
      <c r="G28" s="166">
        <v>107.11</v>
      </c>
      <c r="H28" s="166">
        <v>0</v>
      </c>
      <c r="I28" s="166">
        <f t="shared" si="0"/>
        <v>0</v>
      </c>
      <c r="J28" s="151">
        <v>0</v>
      </c>
      <c r="K28" s="150">
        <f t="shared" si="1"/>
        <v>0</v>
      </c>
      <c r="L28" s="151">
        <v>0</v>
      </c>
      <c r="M28" s="150">
        <f t="shared" si="2"/>
        <v>0</v>
      </c>
      <c r="N28" s="152">
        <v>20</v>
      </c>
      <c r="O28" s="153">
        <v>4</v>
      </c>
      <c r="P28" s="14" t="s">
        <v>105</v>
      </c>
    </row>
    <row r="29" spans="1:16" s="14" customFormat="1" ht="13.5" customHeight="1">
      <c r="A29" s="147">
        <v>15</v>
      </c>
      <c r="B29" s="147" t="s">
        <v>102</v>
      </c>
      <c r="C29" s="147" t="s">
        <v>103</v>
      </c>
      <c r="D29" s="148" t="s">
        <v>264</v>
      </c>
      <c r="E29" s="149" t="s">
        <v>265</v>
      </c>
      <c r="F29" s="147" t="s">
        <v>116</v>
      </c>
      <c r="G29" s="150">
        <v>225</v>
      </c>
      <c r="H29" s="150">
        <v>0</v>
      </c>
      <c r="I29" s="166">
        <f>ROUND(G29*H29,3)</f>
        <v>0</v>
      </c>
      <c r="J29" s="151">
        <v>0</v>
      </c>
      <c r="K29" s="150">
        <f>G29*J29</f>
        <v>0</v>
      </c>
      <c r="L29" s="151">
        <v>0</v>
      </c>
      <c r="M29" s="150">
        <f>G29*L29</f>
        <v>0</v>
      </c>
      <c r="N29" s="152">
        <v>20</v>
      </c>
      <c r="O29" s="153">
        <v>4</v>
      </c>
      <c r="P29" s="14" t="s">
        <v>105</v>
      </c>
    </row>
    <row r="30" spans="1:16" s="14" customFormat="1" ht="13.5" customHeight="1">
      <c r="A30" s="147">
        <v>16</v>
      </c>
      <c r="B30" s="147" t="s">
        <v>102</v>
      </c>
      <c r="C30" s="147" t="s">
        <v>266</v>
      </c>
      <c r="D30" s="148" t="s">
        <v>282</v>
      </c>
      <c r="E30" s="149" t="s">
        <v>283</v>
      </c>
      <c r="F30" s="147" t="s">
        <v>116</v>
      </c>
      <c r="G30" s="150">
        <v>225</v>
      </c>
      <c r="H30" s="150">
        <v>0</v>
      </c>
      <c r="I30" s="166">
        <f t="shared" si="0"/>
        <v>0</v>
      </c>
      <c r="J30" s="151">
        <v>0</v>
      </c>
      <c r="K30" s="150">
        <f t="shared" si="1"/>
        <v>0</v>
      </c>
      <c r="L30" s="151">
        <v>0</v>
      </c>
      <c r="M30" s="150">
        <f t="shared" si="2"/>
        <v>0</v>
      </c>
      <c r="N30" s="152">
        <v>20</v>
      </c>
      <c r="O30" s="153">
        <v>4</v>
      </c>
      <c r="P30" s="14" t="s">
        <v>105</v>
      </c>
    </row>
    <row r="31" spans="1:16" s="14" customFormat="1" ht="13.5" customHeight="1">
      <c r="A31" s="147">
        <v>17</v>
      </c>
      <c r="B31" s="154" t="s">
        <v>117</v>
      </c>
      <c r="C31" s="154" t="s">
        <v>118</v>
      </c>
      <c r="D31" s="155" t="s">
        <v>261</v>
      </c>
      <c r="E31" s="156" t="s">
        <v>262</v>
      </c>
      <c r="F31" s="154" t="s">
        <v>263</v>
      </c>
      <c r="G31" s="157">
        <v>11.25</v>
      </c>
      <c r="H31" s="157">
        <v>0</v>
      </c>
      <c r="I31" s="169">
        <f t="shared" si="0"/>
        <v>0</v>
      </c>
      <c r="J31" s="158">
        <v>0.001</v>
      </c>
      <c r="K31" s="157">
        <f t="shared" si="1"/>
        <v>0.01125</v>
      </c>
      <c r="L31" s="158">
        <v>0</v>
      </c>
      <c r="M31" s="157">
        <f t="shared" si="2"/>
        <v>0</v>
      </c>
      <c r="N31" s="159">
        <v>20</v>
      </c>
      <c r="O31" s="160">
        <v>8</v>
      </c>
      <c r="P31" s="161" t="s">
        <v>105</v>
      </c>
    </row>
    <row r="32" spans="1:16" s="14" customFormat="1" ht="13.5" customHeight="1">
      <c r="A32" s="147">
        <v>18</v>
      </c>
      <c r="B32" s="147" t="s">
        <v>102</v>
      </c>
      <c r="C32" s="147" t="s">
        <v>103</v>
      </c>
      <c r="D32" s="148" t="s">
        <v>284</v>
      </c>
      <c r="E32" s="149" t="s">
        <v>285</v>
      </c>
      <c r="F32" s="147" t="s">
        <v>116</v>
      </c>
      <c r="G32" s="150">
        <v>225</v>
      </c>
      <c r="H32" s="150">
        <v>0</v>
      </c>
      <c r="I32" s="166">
        <f t="shared" si="0"/>
        <v>0</v>
      </c>
      <c r="J32" s="151">
        <v>0</v>
      </c>
      <c r="K32" s="150">
        <f t="shared" si="1"/>
        <v>0</v>
      </c>
      <c r="L32" s="151">
        <v>0</v>
      </c>
      <c r="M32" s="150">
        <f t="shared" si="2"/>
        <v>0</v>
      </c>
      <c r="N32" s="152">
        <v>20</v>
      </c>
      <c r="O32" s="153">
        <v>4</v>
      </c>
      <c r="P32" s="14" t="s">
        <v>105</v>
      </c>
    </row>
    <row r="33" spans="1:16" s="14" customFormat="1" ht="13.5" customHeight="1">
      <c r="A33" s="147">
        <v>19</v>
      </c>
      <c r="B33" s="147" t="s">
        <v>102</v>
      </c>
      <c r="C33" s="147" t="s">
        <v>266</v>
      </c>
      <c r="D33" s="148" t="s">
        <v>267</v>
      </c>
      <c r="E33" s="149" t="s">
        <v>268</v>
      </c>
      <c r="F33" s="147" t="s">
        <v>116</v>
      </c>
      <c r="G33" s="150">
        <v>225</v>
      </c>
      <c r="H33" s="150">
        <v>0</v>
      </c>
      <c r="I33" s="166">
        <f t="shared" si="0"/>
        <v>0</v>
      </c>
      <c r="J33" s="151">
        <v>0</v>
      </c>
      <c r="K33" s="150">
        <f t="shared" si="1"/>
        <v>0</v>
      </c>
      <c r="L33" s="151">
        <v>0</v>
      </c>
      <c r="M33" s="150">
        <f t="shared" si="2"/>
        <v>0</v>
      </c>
      <c r="N33" s="152">
        <v>20</v>
      </c>
      <c r="O33" s="153">
        <v>4</v>
      </c>
      <c r="P33" s="14" t="s">
        <v>105</v>
      </c>
    </row>
    <row r="34" spans="1:16" s="14" customFormat="1" ht="13.5" customHeight="1">
      <c r="A34" s="147">
        <v>20</v>
      </c>
      <c r="B34" s="147" t="s">
        <v>102</v>
      </c>
      <c r="C34" s="147" t="s">
        <v>266</v>
      </c>
      <c r="D34" s="148" t="s">
        <v>269</v>
      </c>
      <c r="E34" s="149" t="s">
        <v>270</v>
      </c>
      <c r="F34" s="147" t="s">
        <v>116</v>
      </c>
      <c r="G34" s="150">
        <v>225</v>
      </c>
      <c r="H34" s="150">
        <v>0</v>
      </c>
      <c r="I34" s="166">
        <f t="shared" si="0"/>
        <v>0</v>
      </c>
      <c r="J34" s="151">
        <v>0</v>
      </c>
      <c r="K34" s="150">
        <f t="shared" si="1"/>
        <v>0</v>
      </c>
      <c r="L34" s="151">
        <v>0</v>
      </c>
      <c r="M34" s="150">
        <f t="shared" si="2"/>
        <v>0</v>
      </c>
      <c r="N34" s="152">
        <v>20</v>
      </c>
      <c r="O34" s="153">
        <v>4</v>
      </c>
      <c r="P34" s="14" t="s">
        <v>105</v>
      </c>
    </row>
    <row r="35" spans="1:16" s="14" customFormat="1" ht="13.5" customHeight="1">
      <c r="A35" s="147">
        <v>21</v>
      </c>
      <c r="B35" s="147" t="s">
        <v>102</v>
      </c>
      <c r="C35" s="147" t="s">
        <v>266</v>
      </c>
      <c r="D35" s="148" t="s">
        <v>271</v>
      </c>
      <c r="E35" s="149" t="s">
        <v>272</v>
      </c>
      <c r="F35" s="147" t="s">
        <v>116</v>
      </c>
      <c r="G35" s="150">
        <v>225</v>
      </c>
      <c r="H35" s="150">
        <v>0</v>
      </c>
      <c r="I35" s="166">
        <f t="shared" si="0"/>
        <v>0</v>
      </c>
      <c r="J35" s="151">
        <v>0</v>
      </c>
      <c r="K35" s="150">
        <f t="shared" si="1"/>
        <v>0</v>
      </c>
      <c r="L35" s="151">
        <v>0</v>
      </c>
      <c r="M35" s="150">
        <f t="shared" si="2"/>
        <v>0</v>
      </c>
      <c r="N35" s="152">
        <v>20</v>
      </c>
      <c r="O35" s="153">
        <v>4</v>
      </c>
      <c r="P35" s="14" t="s">
        <v>105</v>
      </c>
    </row>
    <row r="36" spans="1:16" s="14" customFormat="1" ht="13.5" customHeight="1">
      <c r="A36" s="147">
        <v>22</v>
      </c>
      <c r="B36" s="147" t="s">
        <v>102</v>
      </c>
      <c r="C36" s="147" t="s">
        <v>266</v>
      </c>
      <c r="D36" s="148" t="s">
        <v>273</v>
      </c>
      <c r="E36" s="149" t="s">
        <v>274</v>
      </c>
      <c r="F36" s="147" t="s">
        <v>116</v>
      </c>
      <c r="G36" s="150">
        <v>225</v>
      </c>
      <c r="H36" s="150">
        <v>0</v>
      </c>
      <c r="I36" s="166">
        <f t="shared" si="0"/>
        <v>0</v>
      </c>
      <c r="J36" s="151">
        <v>0</v>
      </c>
      <c r="K36" s="150">
        <f t="shared" si="1"/>
        <v>0</v>
      </c>
      <c r="L36" s="151">
        <v>0</v>
      </c>
      <c r="M36" s="150">
        <f t="shared" si="2"/>
        <v>0</v>
      </c>
      <c r="N36" s="152">
        <v>20</v>
      </c>
      <c r="O36" s="153">
        <v>4</v>
      </c>
      <c r="P36" s="14" t="s">
        <v>105</v>
      </c>
    </row>
    <row r="37" spans="1:16" s="14" customFormat="1" ht="13.5" customHeight="1">
      <c r="A37" s="147">
        <v>23</v>
      </c>
      <c r="B37" s="154" t="s">
        <v>117</v>
      </c>
      <c r="C37" s="154" t="s">
        <v>118</v>
      </c>
      <c r="D37" s="155" t="s">
        <v>275</v>
      </c>
      <c r="E37" s="156" t="s">
        <v>276</v>
      </c>
      <c r="F37" s="154" t="s">
        <v>277</v>
      </c>
      <c r="G37" s="157">
        <v>9.3</v>
      </c>
      <c r="H37" s="157">
        <v>0</v>
      </c>
      <c r="I37" s="169">
        <f t="shared" si="0"/>
        <v>0</v>
      </c>
      <c r="J37" s="158">
        <v>0.001</v>
      </c>
      <c r="K37" s="157">
        <f t="shared" si="1"/>
        <v>0.009300000000000001</v>
      </c>
      <c r="L37" s="158">
        <v>0</v>
      </c>
      <c r="M37" s="157">
        <f t="shared" si="2"/>
        <v>0</v>
      </c>
      <c r="N37" s="159">
        <v>20</v>
      </c>
      <c r="O37" s="160">
        <v>8</v>
      </c>
      <c r="P37" s="161" t="s">
        <v>105</v>
      </c>
    </row>
    <row r="38" spans="1:16" s="14" customFormat="1" ht="24" customHeight="1">
      <c r="A38" s="147">
        <v>24</v>
      </c>
      <c r="B38" s="147" t="s">
        <v>102</v>
      </c>
      <c r="C38" s="147" t="s">
        <v>266</v>
      </c>
      <c r="D38" s="148" t="s">
        <v>278</v>
      </c>
      <c r="E38" s="149" t="s">
        <v>279</v>
      </c>
      <c r="F38" s="147" t="s">
        <v>126</v>
      </c>
      <c r="G38" s="150">
        <v>0.08</v>
      </c>
      <c r="H38" s="150">
        <v>0</v>
      </c>
      <c r="I38" s="166">
        <f t="shared" si="0"/>
        <v>0</v>
      </c>
      <c r="J38" s="151">
        <v>0</v>
      </c>
      <c r="K38" s="150">
        <f t="shared" si="1"/>
        <v>0</v>
      </c>
      <c r="L38" s="151">
        <v>0</v>
      </c>
      <c r="M38" s="150">
        <f t="shared" si="2"/>
        <v>0</v>
      </c>
      <c r="N38" s="152">
        <v>20</v>
      </c>
      <c r="O38" s="153">
        <v>4</v>
      </c>
      <c r="P38" s="14" t="s">
        <v>105</v>
      </c>
    </row>
    <row r="39" spans="1:16" s="14" customFormat="1" ht="13.5" customHeight="1">
      <c r="A39" s="147">
        <v>25</v>
      </c>
      <c r="B39" s="154" t="s">
        <v>117</v>
      </c>
      <c r="C39" s="154" t="s">
        <v>118</v>
      </c>
      <c r="D39" s="155" t="s">
        <v>280</v>
      </c>
      <c r="E39" s="156" t="s">
        <v>281</v>
      </c>
      <c r="F39" s="154" t="s">
        <v>126</v>
      </c>
      <c r="G39" s="157">
        <v>0.08</v>
      </c>
      <c r="H39" s="157">
        <v>0</v>
      </c>
      <c r="I39" s="169">
        <f t="shared" si="0"/>
        <v>0</v>
      </c>
      <c r="J39" s="158">
        <v>1</v>
      </c>
      <c r="K39" s="157">
        <f t="shared" si="1"/>
        <v>0.08</v>
      </c>
      <c r="L39" s="158">
        <v>0</v>
      </c>
      <c r="M39" s="157">
        <f t="shared" si="2"/>
        <v>0</v>
      </c>
      <c r="N39" s="159">
        <v>20</v>
      </c>
      <c r="O39" s="160">
        <v>8</v>
      </c>
      <c r="P39" s="161" t="s">
        <v>105</v>
      </c>
    </row>
    <row r="40" spans="1:16" s="130" customFormat="1" ht="11.25" customHeight="1">
      <c r="A40" s="191"/>
      <c r="B40" s="131" t="s">
        <v>58</v>
      </c>
      <c r="D40" s="132" t="s">
        <v>105</v>
      </c>
      <c r="E40" s="132" t="s">
        <v>203</v>
      </c>
      <c r="G40" s="167"/>
      <c r="H40" s="167"/>
      <c r="I40" s="168">
        <f>SUM(I41:I67)</f>
        <v>0</v>
      </c>
      <c r="K40" s="133">
        <f>SUM(K41:K47)</f>
        <v>300.20437000000004</v>
      </c>
      <c r="M40" s="133">
        <f>SUM(M41:M47)</f>
        <v>0</v>
      </c>
      <c r="P40" s="132" t="s">
        <v>100</v>
      </c>
    </row>
    <row r="41" spans="1:16" s="180" customFormat="1" ht="25.5" customHeight="1">
      <c r="A41" s="172">
        <v>26</v>
      </c>
      <c r="B41" s="172" t="s">
        <v>102</v>
      </c>
      <c r="C41" s="194" t="s">
        <v>112</v>
      </c>
      <c r="D41" s="173" t="s">
        <v>113</v>
      </c>
      <c r="E41" s="193" t="s">
        <v>238</v>
      </c>
      <c r="F41" s="194" t="s">
        <v>126</v>
      </c>
      <c r="G41" s="199">
        <v>71.71</v>
      </c>
      <c r="H41" s="199">
        <v>0</v>
      </c>
      <c r="I41" s="199">
        <f aca="true" t="shared" si="3" ref="I41:I52">ROUND(G41*H41,3)</f>
        <v>0</v>
      </c>
      <c r="J41" s="200">
        <v>1.665</v>
      </c>
      <c r="K41" s="201">
        <f aca="true" t="shared" si="4" ref="K41:K52">G41*J41</f>
        <v>119.39715</v>
      </c>
      <c r="L41" s="200">
        <v>0</v>
      </c>
      <c r="M41" s="201">
        <f aca="true" t="shared" si="5" ref="M41:M52">G41*L41</f>
        <v>0</v>
      </c>
      <c r="N41" s="202">
        <v>20</v>
      </c>
      <c r="O41" s="179">
        <v>4</v>
      </c>
      <c r="P41" s="180" t="s">
        <v>105</v>
      </c>
    </row>
    <row r="42" spans="1:15" s="180" customFormat="1" ht="24.75" customHeight="1">
      <c r="A42" s="172">
        <v>27</v>
      </c>
      <c r="B42" s="172" t="s">
        <v>102</v>
      </c>
      <c r="C42" s="194" t="s">
        <v>112</v>
      </c>
      <c r="D42" s="173" t="s">
        <v>239</v>
      </c>
      <c r="E42" s="193" t="s">
        <v>244</v>
      </c>
      <c r="F42" s="194" t="s">
        <v>126</v>
      </c>
      <c r="G42" s="199">
        <v>27.64</v>
      </c>
      <c r="H42" s="199">
        <v>0</v>
      </c>
      <c r="I42" s="199">
        <f>ROUND(G42*H42,3)</f>
        <v>0</v>
      </c>
      <c r="J42" s="200">
        <v>1.665</v>
      </c>
      <c r="K42" s="201">
        <f>G42*J42</f>
        <v>46.0206</v>
      </c>
      <c r="L42" s="200">
        <v>0</v>
      </c>
      <c r="M42" s="201">
        <f>G42*L42</f>
        <v>0</v>
      </c>
      <c r="N42" s="202">
        <v>20</v>
      </c>
      <c r="O42" s="179"/>
    </row>
    <row r="43" spans="1:15" s="180" customFormat="1" ht="24.75" customHeight="1">
      <c r="A43" s="172">
        <v>28</v>
      </c>
      <c r="B43" s="172"/>
      <c r="C43" s="194"/>
      <c r="D43" s="173" t="s">
        <v>245</v>
      </c>
      <c r="E43" s="193" t="s">
        <v>246</v>
      </c>
      <c r="F43" s="194" t="s">
        <v>104</v>
      </c>
      <c r="G43" s="199">
        <v>55.2</v>
      </c>
      <c r="H43" s="199">
        <v>0</v>
      </c>
      <c r="I43" s="199">
        <f>ROUND(G43*H43,3)</f>
        <v>0</v>
      </c>
      <c r="J43" s="200">
        <v>1.665</v>
      </c>
      <c r="K43" s="201">
        <f>G43*J43</f>
        <v>91.908</v>
      </c>
      <c r="L43" s="200">
        <v>0</v>
      </c>
      <c r="M43" s="201">
        <f>G43*L43</f>
        <v>0</v>
      </c>
      <c r="N43" s="202">
        <v>20</v>
      </c>
      <c r="O43" s="179"/>
    </row>
    <row r="44" spans="1:16" s="14" customFormat="1" ht="21" customHeight="1">
      <c r="A44" s="147">
        <v>29</v>
      </c>
      <c r="B44" s="147" t="s">
        <v>102</v>
      </c>
      <c r="C44" s="183" t="s">
        <v>112</v>
      </c>
      <c r="D44" s="148" t="s">
        <v>114</v>
      </c>
      <c r="E44" s="182" t="s">
        <v>115</v>
      </c>
      <c r="F44" s="183" t="s">
        <v>116</v>
      </c>
      <c r="G44" s="184">
        <v>514.6</v>
      </c>
      <c r="H44" s="184">
        <v>0</v>
      </c>
      <c r="I44" s="184">
        <f t="shared" si="3"/>
        <v>0</v>
      </c>
      <c r="J44" s="185">
        <v>0.00035</v>
      </c>
      <c r="K44" s="186">
        <f t="shared" si="4"/>
        <v>0.18011</v>
      </c>
      <c r="L44" s="185">
        <v>0</v>
      </c>
      <c r="M44" s="186">
        <f t="shared" si="5"/>
        <v>0</v>
      </c>
      <c r="N44" s="187">
        <v>20</v>
      </c>
      <c r="O44" s="153">
        <v>4</v>
      </c>
      <c r="P44" s="14" t="s">
        <v>105</v>
      </c>
    </row>
    <row r="45" spans="1:16" s="180" customFormat="1" ht="12" customHeight="1">
      <c r="A45" s="172">
        <v>30</v>
      </c>
      <c r="B45" s="172" t="s">
        <v>117</v>
      </c>
      <c r="C45" s="172" t="s">
        <v>118</v>
      </c>
      <c r="D45" s="173" t="s">
        <v>119</v>
      </c>
      <c r="E45" s="174" t="s">
        <v>120</v>
      </c>
      <c r="F45" s="172" t="s">
        <v>116</v>
      </c>
      <c r="G45" s="175">
        <v>514.6</v>
      </c>
      <c r="H45" s="175">
        <v>0</v>
      </c>
      <c r="I45" s="175">
        <f t="shared" si="3"/>
        <v>0</v>
      </c>
      <c r="J45" s="176">
        <v>0.0002</v>
      </c>
      <c r="K45" s="177">
        <f t="shared" si="4"/>
        <v>0.10292000000000001</v>
      </c>
      <c r="L45" s="176">
        <v>0</v>
      </c>
      <c r="M45" s="177">
        <f t="shared" si="5"/>
        <v>0</v>
      </c>
      <c r="N45" s="178">
        <v>20</v>
      </c>
      <c r="O45" s="179">
        <v>8</v>
      </c>
      <c r="P45" s="180" t="s">
        <v>105</v>
      </c>
    </row>
    <row r="46" spans="1:16" s="14" customFormat="1" ht="12" customHeight="1">
      <c r="A46" s="147">
        <v>31</v>
      </c>
      <c r="B46" s="147" t="s">
        <v>102</v>
      </c>
      <c r="C46" s="147" t="s">
        <v>121</v>
      </c>
      <c r="D46" s="148" t="s">
        <v>122</v>
      </c>
      <c r="E46" s="149" t="s">
        <v>124</v>
      </c>
      <c r="F46" s="147" t="s">
        <v>107</v>
      </c>
      <c r="G46" s="166">
        <v>108</v>
      </c>
      <c r="H46" s="166">
        <v>0</v>
      </c>
      <c r="I46" s="166">
        <f t="shared" si="3"/>
        <v>0</v>
      </c>
      <c r="J46" s="151">
        <v>0.25629</v>
      </c>
      <c r="K46" s="150">
        <f t="shared" si="4"/>
        <v>27.67932</v>
      </c>
      <c r="L46" s="151">
        <v>0</v>
      </c>
      <c r="M46" s="150">
        <f t="shared" si="5"/>
        <v>0</v>
      </c>
      <c r="N46" s="152">
        <v>20</v>
      </c>
      <c r="O46" s="153">
        <v>4</v>
      </c>
      <c r="P46" s="14" t="s">
        <v>105</v>
      </c>
    </row>
    <row r="47" spans="1:16" s="14" customFormat="1" ht="12" customHeight="1">
      <c r="A47" s="147">
        <v>32</v>
      </c>
      <c r="B47" s="147" t="s">
        <v>102</v>
      </c>
      <c r="C47" s="147" t="s">
        <v>121</v>
      </c>
      <c r="D47" s="148" t="s">
        <v>123</v>
      </c>
      <c r="E47" s="149" t="s">
        <v>226</v>
      </c>
      <c r="F47" s="147" t="s">
        <v>107</v>
      </c>
      <c r="G47" s="166">
        <v>93</v>
      </c>
      <c r="H47" s="166">
        <v>0</v>
      </c>
      <c r="I47" s="166">
        <f t="shared" si="3"/>
        <v>0</v>
      </c>
      <c r="J47" s="151">
        <v>0.16039</v>
      </c>
      <c r="K47" s="150">
        <f t="shared" si="4"/>
        <v>14.91627</v>
      </c>
      <c r="L47" s="151">
        <v>0</v>
      </c>
      <c r="M47" s="150">
        <f t="shared" si="5"/>
        <v>0</v>
      </c>
      <c r="N47" s="152">
        <v>20</v>
      </c>
      <c r="O47" s="153">
        <v>4</v>
      </c>
      <c r="P47" s="14" t="s">
        <v>105</v>
      </c>
    </row>
    <row r="48" spans="1:15" s="14" customFormat="1" ht="12" customHeight="1">
      <c r="A48" s="147">
        <v>33</v>
      </c>
      <c r="B48" s="147"/>
      <c r="C48" s="147"/>
      <c r="D48" s="148" t="s">
        <v>240</v>
      </c>
      <c r="E48" s="149" t="s">
        <v>241</v>
      </c>
      <c r="F48" s="172" t="s">
        <v>104</v>
      </c>
      <c r="G48" s="166">
        <v>47.08</v>
      </c>
      <c r="H48" s="166">
        <v>0</v>
      </c>
      <c r="I48" s="166">
        <f>ROUND(G48*H48,3)</f>
        <v>0</v>
      </c>
      <c r="J48" s="151">
        <v>0.16039</v>
      </c>
      <c r="K48" s="150">
        <f>G48*J48</f>
        <v>7.5511612</v>
      </c>
      <c r="L48" s="151">
        <v>0</v>
      </c>
      <c r="M48" s="150">
        <f>G48*L48</f>
        <v>0</v>
      </c>
      <c r="N48" s="152">
        <v>20</v>
      </c>
      <c r="O48" s="153"/>
    </row>
    <row r="49" spans="1:15" s="14" customFormat="1" ht="12" customHeight="1">
      <c r="A49" s="147">
        <v>34</v>
      </c>
      <c r="B49" s="147"/>
      <c r="C49" s="147"/>
      <c r="D49" s="148" t="s">
        <v>242</v>
      </c>
      <c r="E49" s="149" t="s">
        <v>243</v>
      </c>
      <c r="F49" s="172" t="s">
        <v>104</v>
      </c>
      <c r="G49" s="166">
        <v>47.08</v>
      </c>
      <c r="H49" s="166">
        <v>0</v>
      </c>
      <c r="I49" s="166">
        <f>ROUND(G49*H49,3)</f>
        <v>0</v>
      </c>
      <c r="J49" s="151">
        <v>0.16039</v>
      </c>
      <c r="K49" s="150">
        <f>G49*J49</f>
        <v>7.5511612</v>
      </c>
      <c r="L49" s="151">
        <v>0</v>
      </c>
      <c r="M49" s="150">
        <f>G49*L49</f>
        <v>0</v>
      </c>
      <c r="N49" s="152">
        <v>20</v>
      </c>
      <c r="O49" s="153"/>
    </row>
    <row r="50" spans="1:15" s="14" customFormat="1" ht="12" customHeight="1">
      <c r="A50" s="147">
        <v>35</v>
      </c>
      <c r="B50" s="147"/>
      <c r="C50" s="147"/>
      <c r="D50" s="148" t="s">
        <v>240</v>
      </c>
      <c r="E50" s="174" t="s">
        <v>247</v>
      </c>
      <c r="F50" s="172" t="s">
        <v>104</v>
      </c>
      <c r="G50" s="166">
        <v>3.36</v>
      </c>
      <c r="H50" s="166">
        <v>0</v>
      </c>
      <c r="I50" s="166">
        <f>ROUND(G50*H50,3)</f>
        <v>0</v>
      </c>
      <c r="J50" s="151">
        <v>0.16039</v>
      </c>
      <c r="K50" s="150">
        <f>G50*J50</f>
        <v>0.5389104</v>
      </c>
      <c r="L50" s="151">
        <v>0</v>
      </c>
      <c r="M50" s="150">
        <f>G50*L50</f>
        <v>0</v>
      </c>
      <c r="N50" s="152">
        <v>20</v>
      </c>
      <c r="O50" s="153"/>
    </row>
    <row r="51" spans="1:15" s="14" customFormat="1" ht="12" customHeight="1">
      <c r="A51" s="147">
        <v>36</v>
      </c>
      <c r="B51" s="147"/>
      <c r="C51" s="147"/>
      <c r="D51" s="148" t="s">
        <v>242</v>
      </c>
      <c r="E51" s="174" t="s">
        <v>248</v>
      </c>
      <c r="F51" s="172" t="s">
        <v>104</v>
      </c>
      <c r="G51" s="166">
        <v>3.36</v>
      </c>
      <c r="H51" s="166">
        <v>0</v>
      </c>
      <c r="I51" s="166">
        <f>ROUND(G51*H51,3)</f>
        <v>0</v>
      </c>
      <c r="J51" s="151">
        <v>0.16039</v>
      </c>
      <c r="K51" s="150">
        <f>G51*J51</f>
        <v>0.5389104</v>
      </c>
      <c r="L51" s="151">
        <v>0</v>
      </c>
      <c r="M51" s="150">
        <f>G51*L51</f>
        <v>0</v>
      </c>
      <c r="N51" s="152">
        <v>20</v>
      </c>
      <c r="O51" s="153"/>
    </row>
    <row r="52" spans="1:16" s="14" customFormat="1" ht="12" customHeight="1">
      <c r="A52" s="147">
        <v>37</v>
      </c>
      <c r="B52" s="147" t="s">
        <v>102</v>
      </c>
      <c r="C52" s="147" t="s">
        <v>125</v>
      </c>
      <c r="D52" s="148" t="s">
        <v>183</v>
      </c>
      <c r="E52" s="149" t="s">
        <v>184</v>
      </c>
      <c r="F52" s="147" t="s">
        <v>147</v>
      </c>
      <c r="G52" s="166">
        <v>196</v>
      </c>
      <c r="H52" s="166">
        <v>0</v>
      </c>
      <c r="I52" s="166">
        <f t="shared" si="3"/>
        <v>0</v>
      </c>
      <c r="J52" s="151">
        <v>0.06319</v>
      </c>
      <c r="K52" s="150">
        <f t="shared" si="4"/>
        <v>12.38524</v>
      </c>
      <c r="L52" s="151">
        <v>0</v>
      </c>
      <c r="M52" s="150">
        <f t="shared" si="5"/>
        <v>0</v>
      </c>
      <c r="N52" s="152">
        <v>20</v>
      </c>
      <c r="O52" s="153">
        <v>4</v>
      </c>
      <c r="P52" s="14" t="s">
        <v>105</v>
      </c>
    </row>
    <row r="53" spans="1:16" s="180" customFormat="1" ht="12" customHeight="1">
      <c r="A53" s="172">
        <v>38</v>
      </c>
      <c r="B53" s="172" t="s">
        <v>117</v>
      </c>
      <c r="C53" s="172" t="s">
        <v>118</v>
      </c>
      <c r="D53" s="173" t="s">
        <v>185</v>
      </c>
      <c r="E53" s="174" t="s">
        <v>206</v>
      </c>
      <c r="F53" s="172" t="s">
        <v>147</v>
      </c>
      <c r="G53" s="175">
        <v>196</v>
      </c>
      <c r="H53" s="175">
        <v>0</v>
      </c>
      <c r="I53" s="175">
        <f aca="true" t="shared" si="6" ref="I53:I67">ROUND(G53*H53,3)</f>
        <v>0</v>
      </c>
      <c r="J53" s="176">
        <v>0.022</v>
      </c>
      <c r="K53" s="177">
        <f aca="true" t="shared" si="7" ref="K53:K67">G53*J53</f>
        <v>4.311999999999999</v>
      </c>
      <c r="L53" s="176">
        <v>0</v>
      </c>
      <c r="M53" s="177">
        <f aca="true" t="shared" si="8" ref="M53:M67">G53*L53</f>
        <v>0</v>
      </c>
      <c r="N53" s="178">
        <v>20</v>
      </c>
      <c r="O53" s="179">
        <v>8</v>
      </c>
      <c r="P53" s="180" t="s">
        <v>105</v>
      </c>
    </row>
    <row r="54" spans="1:16" s="14" customFormat="1" ht="12" customHeight="1">
      <c r="A54" s="147">
        <v>39</v>
      </c>
      <c r="B54" s="147" t="s">
        <v>102</v>
      </c>
      <c r="C54" s="147" t="s">
        <v>125</v>
      </c>
      <c r="D54" s="148" t="s">
        <v>186</v>
      </c>
      <c r="E54" s="149" t="s">
        <v>187</v>
      </c>
      <c r="F54" s="147" t="s">
        <v>126</v>
      </c>
      <c r="G54" s="166">
        <v>0.08</v>
      </c>
      <c r="H54" s="166">
        <v>0</v>
      </c>
      <c r="I54" s="166">
        <f t="shared" si="6"/>
        <v>0</v>
      </c>
      <c r="J54" s="151">
        <v>0.01977</v>
      </c>
      <c r="K54" s="150">
        <f t="shared" si="7"/>
        <v>0.0015816</v>
      </c>
      <c r="L54" s="151">
        <v>0</v>
      </c>
      <c r="M54" s="150">
        <f t="shared" si="8"/>
        <v>0</v>
      </c>
      <c r="N54" s="152">
        <v>20</v>
      </c>
      <c r="O54" s="153">
        <v>4</v>
      </c>
      <c r="P54" s="14" t="s">
        <v>105</v>
      </c>
    </row>
    <row r="55" spans="1:16" s="180" customFormat="1" ht="12" customHeight="1">
      <c r="A55" s="172">
        <v>40</v>
      </c>
      <c r="B55" s="172" t="s">
        <v>117</v>
      </c>
      <c r="C55" s="172" t="s">
        <v>118</v>
      </c>
      <c r="D55" s="173" t="s">
        <v>188</v>
      </c>
      <c r="E55" s="174" t="s">
        <v>189</v>
      </c>
      <c r="F55" s="172" t="s">
        <v>126</v>
      </c>
      <c r="G55" s="175">
        <v>0.08</v>
      </c>
      <c r="H55" s="175">
        <v>0</v>
      </c>
      <c r="I55" s="175">
        <f t="shared" si="6"/>
        <v>0</v>
      </c>
      <c r="J55" s="176">
        <v>1</v>
      </c>
      <c r="K55" s="177">
        <f t="shared" si="7"/>
        <v>0.08</v>
      </c>
      <c r="L55" s="176">
        <v>0</v>
      </c>
      <c r="M55" s="177">
        <f t="shared" si="8"/>
        <v>0</v>
      </c>
      <c r="N55" s="178">
        <v>20</v>
      </c>
      <c r="O55" s="179">
        <v>8</v>
      </c>
      <c r="P55" s="180" t="s">
        <v>105</v>
      </c>
    </row>
    <row r="56" spans="1:15" s="180" customFormat="1" ht="12" customHeight="1">
      <c r="A56" s="172">
        <v>41</v>
      </c>
      <c r="B56" s="172" t="s">
        <v>102</v>
      </c>
      <c r="C56" s="172">
        <v>1</v>
      </c>
      <c r="D56" s="172">
        <v>275322421</v>
      </c>
      <c r="E56" s="173" t="s">
        <v>227</v>
      </c>
      <c r="F56" s="189" t="s">
        <v>104</v>
      </c>
      <c r="G56" s="195">
        <v>6.21</v>
      </c>
      <c r="H56" s="175">
        <v>0</v>
      </c>
      <c r="I56" s="175">
        <f t="shared" si="6"/>
        <v>0</v>
      </c>
      <c r="J56" s="175">
        <v>20</v>
      </c>
      <c r="K56" s="176"/>
      <c r="L56" s="177"/>
      <c r="M56" s="176"/>
      <c r="N56" s="178">
        <v>20</v>
      </c>
      <c r="O56" s="178"/>
    </row>
    <row r="57" spans="1:16" s="180" customFormat="1" ht="18" customHeight="1">
      <c r="A57" s="172">
        <v>42</v>
      </c>
      <c r="B57" s="172" t="s">
        <v>117</v>
      </c>
      <c r="C57" s="172" t="s">
        <v>118</v>
      </c>
      <c r="D57" s="181" t="s">
        <v>190</v>
      </c>
      <c r="E57" s="174" t="s">
        <v>249</v>
      </c>
      <c r="F57" s="172" t="s">
        <v>104</v>
      </c>
      <c r="G57" s="175">
        <v>6.21</v>
      </c>
      <c r="H57" s="175">
        <v>0</v>
      </c>
      <c r="I57" s="175">
        <f t="shared" si="6"/>
        <v>0</v>
      </c>
      <c r="J57" s="176">
        <v>2.1792</v>
      </c>
      <c r="K57" s="177">
        <f t="shared" si="7"/>
        <v>13.532831999999999</v>
      </c>
      <c r="L57" s="176">
        <v>0</v>
      </c>
      <c r="M57" s="177">
        <f t="shared" si="8"/>
        <v>0</v>
      </c>
      <c r="N57" s="178">
        <v>20</v>
      </c>
      <c r="O57" s="179">
        <v>8</v>
      </c>
      <c r="P57" s="180" t="s">
        <v>105</v>
      </c>
    </row>
    <row r="58" spans="1:15" s="180" customFormat="1" ht="17.25" customHeight="1">
      <c r="A58" s="172">
        <v>43</v>
      </c>
      <c r="B58" s="172" t="s">
        <v>102</v>
      </c>
      <c r="C58" s="172">
        <v>1</v>
      </c>
      <c r="D58" s="172">
        <v>275322421</v>
      </c>
      <c r="E58" s="190" t="s">
        <v>228</v>
      </c>
      <c r="F58" s="189" t="s">
        <v>104</v>
      </c>
      <c r="G58" s="188">
        <v>4.03</v>
      </c>
      <c r="H58" s="175">
        <v>0</v>
      </c>
      <c r="I58" s="175">
        <f>ROUND(G58*H58,3)</f>
        <v>0</v>
      </c>
      <c r="J58" s="175">
        <v>20</v>
      </c>
      <c r="K58" s="176"/>
      <c r="L58" s="177"/>
      <c r="M58" s="176"/>
      <c r="N58" s="178">
        <v>20</v>
      </c>
      <c r="O58" s="179"/>
    </row>
    <row r="59" spans="1:15" s="180" customFormat="1" ht="19.5" customHeight="1">
      <c r="A59" s="172">
        <v>44</v>
      </c>
      <c r="B59" s="172" t="s">
        <v>117</v>
      </c>
      <c r="C59" s="172" t="s">
        <v>118</v>
      </c>
      <c r="D59" s="181" t="s">
        <v>190</v>
      </c>
      <c r="E59" s="174" t="s">
        <v>250</v>
      </c>
      <c r="F59" s="172" t="s">
        <v>104</v>
      </c>
      <c r="G59" s="175">
        <v>4.03</v>
      </c>
      <c r="H59" s="175">
        <v>0</v>
      </c>
      <c r="I59" s="175">
        <f>ROUND(G59*H59,3)</f>
        <v>0</v>
      </c>
      <c r="J59" s="176">
        <v>2.1792</v>
      </c>
      <c r="K59" s="177">
        <f>G59*J59</f>
        <v>8.782176</v>
      </c>
      <c r="L59" s="176">
        <v>0</v>
      </c>
      <c r="M59" s="177">
        <f>G59*L59</f>
        <v>0</v>
      </c>
      <c r="N59" s="178">
        <v>20</v>
      </c>
      <c r="O59" s="179"/>
    </row>
    <row r="60" spans="1:15" s="180" customFormat="1" ht="21" customHeight="1">
      <c r="A60" s="172">
        <v>45</v>
      </c>
      <c r="B60" s="172" t="s">
        <v>117</v>
      </c>
      <c r="C60" s="172" t="s">
        <v>118</v>
      </c>
      <c r="D60" s="181" t="s">
        <v>224</v>
      </c>
      <c r="E60" s="174" t="s">
        <v>225</v>
      </c>
      <c r="F60" s="172" t="s">
        <v>147</v>
      </c>
      <c r="G60" s="175">
        <v>6</v>
      </c>
      <c r="H60" s="175">
        <v>0</v>
      </c>
      <c r="I60" s="175">
        <f>ROUND(G60*H60,3)</f>
        <v>0</v>
      </c>
      <c r="J60" s="176">
        <v>2.1792</v>
      </c>
      <c r="K60" s="177">
        <f>G60*J60</f>
        <v>13.075199999999999</v>
      </c>
      <c r="L60" s="176">
        <v>0</v>
      </c>
      <c r="M60" s="177">
        <f>G60*L60</f>
        <v>0</v>
      </c>
      <c r="N60" s="178">
        <v>20</v>
      </c>
      <c r="O60" s="179"/>
    </row>
    <row r="61" spans="1:16" s="14" customFormat="1" ht="12" customHeight="1">
      <c r="A61" s="147">
        <v>46</v>
      </c>
      <c r="B61" s="147" t="s">
        <v>102</v>
      </c>
      <c r="C61" s="147" t="s">
        <v>125</v>
      </c>
      <c r="D61" s="148" t="s">
        <v>194</v>
      </c>
      <c r="E61" s="149" t="s">
        <v>195</v>
      </c>
      <c r="F61" s="147" t="s">
        <v>147</v>
      </c>
      <c r="G61" s="166">
        <v>48</v>
      </c>
      <c r="H61" s="166">
        <v>0</v>
      </c>
      <c r="I61" s="166">
        <f t="shared" si="6"/>
        <v>0</v>
      </c>
      <c r="J61" s="151">
        <v>0.00211</v>
      </c>
      <c r="K61" s="150">
        <f t="shared" si="7"/>
        <v>0.10128</v>
      </c>
      <c r="L61" s="151">
        <v>0</v>
      </c>
      <c r="M61" s="150">
        <f t="shared" si="8"/>
        <v>0</v>
      </c>
      <c r="N61" s="152">
        <v>20</v>
      </c>
      <c r="O61" s="153">
        <v>4</v>
      </c>
      <c r="P61" s="14" t="s">
        <v>105</v>
      </c>
    </row>
    <row r="62" spans="1:16" s="14" customFormat="1" ht="21" customHeight="1">
      <c r="A62" s="147">
        <v>47</v>
      </c>
      <c r="B62" s="147" t="s">
        <v>102</v>
      </c>
      <c r="C62" s="147" t="s">
        <v>127</v>
      </c>
      <c r="D62" s="164" t="s">
        <v>191</v>
      </c>
      <c r="E62" s="149" t="s">
        <v>207</v>
      </c>
      <c r="F62" s="147" t="s">
        <v>107</v>
      </c>
      <c r="G62" s="166">
        <v>2</v>
      </c>
      <c r="H62" s="166">
        <v>0</v>
      </c>
      <c r="I62" s="166">
        <f t="shared" si="6"/>
        <v>0</v>
      </c>
      <c r="J62" s="151">
        <v>0.09796</v>
      </c>
      <c r="K62" s="150">
        <f t="shared" si="7"/>
        <v>0.19592</v>
      </c>
      <c r="L62" s="151">
        <v>0</v>
      </c>
      <c r="M62" s="150">
        <f t="shared" si="8"/>
        <v>0</v>
      </c>
      <c r="N62" s="152">
        <v>20</v>
      </c>
      <c r="O62" s="153">
        <v>4</v>
      </c>
      <c r="P62" s="14" t="s">
        <v>105</v>
      </c>
    </row>
    <row r="63" spans="1:16" s="180" customFormat="1" ht="12" customHeight="1">
      <c r="A63" s="172">
        <v>48</v>
      </c>
      <c r="B63" s="172" t="s">
        <v>117</v>
      </c>
      <c r="C63" s="172" t="s">
        <v>118</v>
      </c>
      <c r="D63" s="173" t="s">
        <v>192</v>
      </c>
      <c r="E63" s="174" t="s">
        <v>193</v>
      </c>
      <c r="F63" s="172" t="s">
        <v>147</v>
      </c>
      <c r="G63" s="175">
        <v>2</v>
      </c>
      <c r="H63" s="175">
        <v>0</v>
      </c>
      <c r="I63" s="175">
        <f t="shared" si="6"/>
        <v>0</v>
      </c>
      <c r="J63" s="176">
        <v>0.097</v>
      </c>
      <c r="K63" s="177">
        <f t="shared" si="7"/>
        <v>0.194</v>
      </c>
      <c r="L63" s="176">
        <v>0</v>
      </c>
      <c r="M63" s="177">
        <f t="shared" si="8"/>
        <v>0</v>
      </c>
      <c r="N63" s="178">
        <v>20</v>
      </c>
      <c r="O63" s="179">
        <v>8</v>
      </c>
      <c r="P63" s="180" t="s">
        <v>105</v>
      </c>
    </row>
    <row r="64" spans="1:16" s="14" customFormat="1" ht="12" customHeight="1">
      <c r="A64" s="147">
        <v>49</v>
      </c>
      <c r="B64" s="147" t="s">
        <v>102</v>
      </c>
      <c r="C64" s="147" t="s">
        <v>125</v>
      </c>
      <c r="D64" s="148" t="s">
        <v>194</v>
      </c>
      <c r="E64" s="149" t="s">
        <v>200</v>
      </c>
      <c r="F64" s="147" t="s">
        <v>147</v>
      </c>
      <c r="G64" s="166">
        <v>6</v>
      </c>
      <c r="H64" s="166">
        <v>0</v>
      </c>
      <c r="I64" s="166">
        <f t="shared" si="6"/>
        <v>0</v>
      </c>
      <c r="J64" s="151">
        <v>0.00211</v>
      </c>
      <c r="K64" s="150">
        <f t="shared" si="7"/>
        <v>0.01266</v>
      </c>
      <c r="L64" s="151">
        <v>0</v>
      </c>
      <c r="M64" s="150">
        <f t="shared" si="8"/>
        <v>0</v>
      </c>
      <c r="N64" s="152">
        <v>20</v>
      </c>
      <c r="O64" s="153">
        <v>4</v>
      </c>
      <c r="P64" s="14" t="s">
        <v>105</v>
      </c>
    </row>
    <row r="65" spans="1:16" s="180" customFormat="1" ht="12" customHeight="1">
      <c r="A65" s="172">
        <v>50</v>
      </c>
      <c r="B65" s="172" t="s">
        <v>117</v>
      </c>
      <c r="C65" s="172" t="s">
        <v>118</v>
      </c>
      <c r="D65" s="173" t="s">
        <v>196</v>
      </c>
      <c r="E65" s="174" t="s">
        <v>197</v>
      </c>
      <c r="F65" s="172" t="s">
        <v>147</v>
      </c>
      <c r="G65" s="175">
        <v>6</v>
      </c>
      <c r="H65" s="175">
        <v>0</v>
      </c>
      <c r="I65" s="175">
        <f t="shared" si="6"/>
        <v>0</v>
      </c>
      <c r="J65" s="176">
        <v>0.71</v>
      </c>
      <c r="K65" s="177">
        <f t="shared" si="7"/>
        <v>4.26</v>
      </c>
      <c r="L65" s="176">
        <v>0</v>
      </c>
      <c r="M65" s="177">
        <f t="shared" si="8"/>
        <v>0</v>
      </c>
      <c r="N65" s="178">
        <v>20</v>
      </c>
      <c r="O65" s="179">
        <v>8</v>
      </c>
      <c r="P65" s="180" t="s">
        <v>105</v>
      </c>
    </row>
    <row r="66" spans="1:16" s="14" customFormat="1" ht="12" customHeight="1">
      <c r="A66" s="147">
        <v>51</v>
      </c>
      <c r="B66" s="147" t="s">
        <v>102</v>
      </c>
      <c r="C66" s="147" t="s">
        <v>125</v>
      </c>
      <c r="D66" s="148" t="s">
        <v>194</v>
      </c>
      <c r="E66" s="149" t="s">
        <v>201</v>
      </c>
      <c r="F66" s="147" t="s">
        <v>147</v>
      </c>
      <c r="G66" s="166">
        <v>2</v>
      </c>
      <c r="H66" s="166">
        <v>0</v>
      </c>
      <c r="I66" s="166">
        <f t="shared" si="6"/>
        <v>0</v>
      </c>
      <c r="J66" s="151">
        <v>0.00211</v>
      </c>
      <c r="K66" s="150">
        <f t="shared" si="7"/>
        <v>0.00422</v>
      </c>
      <c r="L66" s="151">
        <v>0</v>
      </c>
      <c r="M66" s="150">
        <f t="shared" si="8"/>
        <v>0</v>
      </c>
      <c r="N66" s="152">
        <v>20</v>
      </c>
      <c r="O66" s="153">
        <v>4</v>
      </c>
      <c r="P66" s="14" t="s">
        <v>105</v>
      </c>
    </row>
    <row r="67" spans="1:16" s="180" customFormat="1" ht="12" customHeight="1">
      <c r="A67" s="172">
        <v>52</v>
      </c>
      <c r="B67" s="172" t="s">
        <v>117</v>
      </c>
      <c r="C67" s="172" t="s">
        <v>118</v>
      </c>
      <c r="D67" s="173" t="s">
        <v>198</v>
      </c>
      <c r="E67" s="174" t="s">
        <v>199</v>
      </c>
      <c r="F67" s="172" t="s">
        <v>147</v>
      </c>
      <c r="G67" s="175">
        <v>2</v>
      </c>
      <c r="H67" s="175">
        <v>0</v>
      </c>
      <c r="I67" s="175">
        <f t="shared" si="6"/>
        <v>0</v>
      </c>
      <c r="J67" s="176">
        <v>0.0717</v>
      </c>
      <c r="K67" s="177">
        <f t="shared" si="7"/>
        <v>0.1434</v>
      </c>
      <c r="L67" s="176">
        <v>0</v>
      </c>
      <c r="M67" s="177">
        <f t="shared" si="8"/>
        <v>0</v>
      </c>
      <c r="N67" s="178">
        <v>20</v>
      </c>
      <c r="O67" s="179">
        <v>8</v>
      </c>
      <c r="P67" s="180" t="s">
        <v>105</v>
      </c>
    </row>
    <row r="68" spans="1:16" s="14" customFormat="1" ht="12" customHeight="1">
      <c r="A68" s="154"/>
      <c r="B68" s="154"/>
      <c r="C68" s="154"/>
      <c r="D68" s="155"/>
      <c r="E68" s="156"/>
      <c r="F68" s="154"/>
      <c r="G68" s="169"/>
      <c r="H68" s="169"/>
      <c r="I68" s="169"/>
      <c r="J68" s="158"/>
      <c r="K68" s="157"/>
      <c r="L68" s="158"/>
      <c r="M68" s="157"/>
      <c r="N68" s="159"/>
      <c r="O68" s="160"/>
      <c r="P68" s="161"/>
    </row>
    <row r="69" spans="1:16" s="130" customFormat="1" ht="11.25" customHeight="1">
      <c r="A69" s="191"/>
      <c r="B69" s="131" t="s">
        <v>58</v>
      </c>
      <c r="D69" s="132" t="s">
        <v>106</v>
      </c>
      <c r="E69" s="132" t="s">
        <v>204</v>
      </c>
      <c r="G69" s="167"/>
      <c r="H69" s="167"/>
      <c r="I69" s="168">
        <f>SUM(I70:I74)</f>
        <v>0</v>
      </c>
      <c r="K69" s="133">
        <f>SUM(K70:K74)</f>
        <v>399.6155736</v>
      </c>
      <c r="M69" s="133">
        <f>SUM(M70:M74)</f>
        <v>0</v>
      </c>
      <c r="P69" s="132" t="s">
        <v>100</v>
      </c>
    </row>
    <row r="70" spans="1:16" s="14" customFormat="1" ht="12" customHeight="1">
      <c r="A70" s="147">
        <v>53</v>
      </c>
      <c r="B70" s="147" t="s">
        <v>102</v>
      </c>
      <c r="C70" s="147" t="s">
        <v>127</v>
      </c>
      <c r="D70" s="148" t="s">
        <v>128</v>
      </c>
      <c r="E70" s="149" t="s">
        <v>129</v>
      </c>
      <c r="F70" s="147" t="s">
        <v>116</v>
      </c>
      <c r="G70" s="166">
        <v>626.04</v>
      </c>
      <c r="H70" s="166">
        <v>0</v>
      </c>
      <c r="I70" s="166">
        <f>ROUND(G70*H70,3)</f>
        <v>0</v>
      </c>
      <c r="J70" s="151">
        <v>0</v>
      </c>
      <c r="K70" s="150">
        <f>G70*J70</f>
        <v>0</v>
      </c>
      <c r="L70" s="151">
        <v>0</v>
      </c>
      <c r="M70" s="150">
        <f>G70*L70</f>
        <v>0</v>
      </c>
      <c r="N70" s="152">
        <v>20</v>
      </c>
      <c r="O70" s="153">
        <v>4</v>
      </c>
      <c r="P70" s="14" t="s">
        <v>105</v>
      </c>
    </row>
    <row r="71" spans="1:16" s="180" customFormat="1" ht="12" customHeight="1">
      <c r="A71" s="172">
        <v>54</v>
      </c>
      <c r="B71" s="172" t="s">
        <v>117</v>
      </c>
      <c r="C71" s="172" t="s">
        <v>118</v>
      </c>
      <c r="D71" s="173" t="s">
        <v>130</v>
      </c>
      <c r="E71" s="174" t="s">
        <v>251</v>
      </c>
      <c r="F71" s="172" t="s">
        <v>126</v>
      </c>
      <c r="G71" s="175">
        <v>56.34</v>
      </c>
      <c r="H71" s="175">
        <v>0</v>
      </c>
      <c r="I71" s="175">
        <f>ROUND(G71*H71,3)</f>
        <v>0</v>
      </c>
      <c r="J71" s="176">
        <v>1</v>
      </c>
      <c r="K71" s="177">
        <f>G71*J71</f>
        <v>56.34</v>
      </c>
      <c r="L71" s="176">
        <v>0</v>
      </c>
      <c r="M71" s="177">
        <f>G71*L71</f>
        <v>0</v>
      </c>
      <c r="N71" s="178">
        <v>20</v>
      </c>
      <c r="O71" s="179">
        <v>8</v>
      </c>
      <c r="P71" s="180" t="s">
        <v>105</v>
      </c>
    </row>
    <row r="72" spans="1:16" s="14" customFormat="1" ht="12" customHeight="1">
      <c r="A72" s="147">
        <v>55</v>
      </c>
      <c r="B72" s="147" t="s">
        <v>102</v>
      </c>
      <c r="C72" s="147" t="s">
        <v>127</v>
      </c>
      <c r="D72" s="148" t="s">
        <v>132</v>
      </c>
      <c r="E72" s="149" t="s">
        <v>133</v>
      </c>
      <c r="F72" s="147" t="s">
        <v>116</v>
      </c>
      <c r="G72" s="166">
        <v>626.04</v>
      </c>
      <c r="H72" s="166">
        <v>0</v>
      </c>
      <c r="I72" s="166">
        <f>ROUND(G72*H72,3)</f>
        <v>0</v>
      </c>
      <c r="J72" s="151">
        <v>0</v>
      </c>
      <c r="K72" s="150">
        <f>G72*J72</f>
        <v>0</v>
      </c>
      <c r="L72" s="151">
        <v>0</v>
      </c>
      <c r="M72" s="150">
        <f>G72*L72</f>
        <v>0</v>
      </c>
      <c r="N72" s="152">
        <v>20</v>
      </c>
      <c r="O72" s="153">
        <v>4</v>
      </c>
      <c r="P72" s="14" t="s">
        <v>105</v>
      </c>
    </row>
    <row r="73" spans="1:16" s="180" customFormat="1" ht="12" customHeight="1">
      <c r="A73" s="172">
        <v>56</v>
      </c>
      <c r="B73" s="172" t="s">
        <v>117</v>
      </c>
      <c r="C73" s="172" t="s">
        <v>118</v>
      </c>
      <c r="D73" s="173" t="s">
        <v>131</v>
      </c>
      <c r="E73" s="174" t="s">
        <v>254</v>
      </c>
      <c r="F73" s="172" t="s">
        <v>126</v>
      </c>
      <c r="G73" s="175">
        <v>112.68</v>
      </c>
      <c r="H73" s="175">
        <v>0</v>
      </c>
      <c r="I73" s="175">
        <f>ROUND(G73*H73,3)</f>
        <v>0</v>
      </c>
      <c r="J73" s="176">
        <v>1</v>
      </c>
      <c r="K73" s="177">
        <f>G73*J73</f>
        <v>112.68</v>
      </c>
      <c r="L73" s="176">
        <v>0</v>
      </c>
      <c r="M73" s="177">
        <f>G73*L73</f>
        <v>0</v>
      </c>
      <c r="N73" s="178">
        <v>20</v>
      </c>
      <c r="O73" s="179">
        <v>8</v>
      </c>
      <c r="P73" s="180" t="s">
        <v>105</v>
      </c>
    </row>
    <row r="74" spans="1:16" s="14" customFormat="1" ht="18" customHeight="1">
      <c r="A74" s="147">
        <v>57</v>
      </c>
      <c r="B74" s="147" t="s">
        <v>102</v>
      </c>
      <c r="C74" s="147" t="s">
        <v>127</v>
      </c>
      <c r="D74" s="148" t="s">
        <v>202</v>
      </c>
      <c r="E74" s="174" t="s">
        <v>229</v>
      </c>
      <c r="F74" s="147" t="s">
        <v>116</v>
      </c>
      <c r="G74" s="166">
        <v>626.04</v>
      </c>
      <c r="H74" s="166">
        <v>0</v>
      </c>
      <c r="I74" s="166">
        <f>ROUND(G74*H74,3)</f>
        <v>0</v>
      </c>
      <c r="J74" s="151">
        <v>0.36834</v>
      </c>
      <c r="K74" s="150">
        <f>G74*J74</f>
        <v>230.5955736</v>
      </c>
      <c r="L74" s="151">
        <v>0</v>
      </c>
      <c r="M74" s="150">
        <f>G74*L74</f>
        <v>0</v>
      </c>
      <c r="N74" s="152">
        <v>20</v>
      </c>
      <c r="O74" s="153">
        <v>4</v>
      </c>
      <c r="P74" s="14" t="s">
        <v>105</v>
      </c>
    </row>
    <row r="75" spans="1:16" s="130" customFormat="1" ht="11.25" customHeight="1">
      <c r="A75" s="191"/>
      <c r="B75" s="131" t="s">
        <v>58</v>
      </c>
      <c r="D75" s="132" t="s">
        <v>134</v>
      </c>
      <c r="E75" s="132" t="s">
        <v>205</v>
      </c>
      <c r="G75" s="167"/>
      <c r="H75" s="167"/>
      <c r="I75" s="168">
        <f>SUM(I76:I77)</f>
        <v>0</v>
      </c>
      <c r="K75" s="133">
        <f>SUM(K76:K77)</f>
        <v>0</v>
      </c>
      <c r="M75" s="133">
        <f>SUM(M76:M77)</f>
        <v>0</v>
      </c>
      <c r="P75" s="132" t="s">
        <v>100</v>
      </c>
    </row>
    <row r="76" spans="1:16" s="180" customFormat="1" ht="21" customHeight="1">
      <c r="A76" s="172">
        <v>58</v>
      </c>
      <c r="B76" s="172" t="s">
        <v>102</v>
      </c>
      <c r="C76" s="194" t="s">
        <v>127</v>
      </c>
      <c r="D76" s="173" t="s">
        <v>135</v>
      </c>
      <c r="E76" s="193" t="s">
        <v>136</v>
      </c>
      <c r="F76" s="194" t="s">
        <v>126</v>
      </c>
      <c r="G76" s="199">
        <v>514.898</v>
      </c>
      <c r="H76" s="199">
        <v>0</v>
      </c>
      <c r="I76" s="199">
        <f>ROUND(G76*H76,3)</f>
        <v>0</v>
      </c>
      <c r="J76" s="200">
        <v>0</v>
      </c>
      <c r="K76" s="201">
        <f>G76*J76</f>
        <v>0</v>
      </c>
      <c r="L76" s="200">
        <v>0</v>
      </c>
      <c r="M76" s="201">
        <f>G76*L76</f>
        <v>0</v>
      </c>
      <c r="N76" s="202">
        <v>20</v>
      </c>
      <c r="O76" s="179">
        <v>4</v>
      </c>
      <c r="P76" s="180" t="s">
        <v>105</v>
      </c>
    </row>
    <row r="77" spans="1:16" s="180" customFormat="1" ht="21" customHeight="1">
      <c r="A77" s="172">
        <v>59</v>
      </c>
      <c r="B77" s="172" t="s">
        <v>102</v>
      </c>
      <c r="C77" s="194" t="s">
        <v>127</v>
      </c>
      <c r="D77" s="173" t="s">
        <v>137</v>
      </c>
      <c r="E77" s="193" t="s">
        <v>138</v>
      </c>
      <c r="F77" s="194" t="s">
        <v>126</v>
      </c>
      <c r="G77" s="199">
        <f>G76</f>
        <v>514.898</v>
      </c>
      <c r="H77" s="199">
        <v>0</v>
      </c>
      <c r="I77" s="199">
        <f>ROUND(G77*H77,3)</f>
        <v>0</v>
      </c>
      <c r="J77" s="200">
        <v>0</v>
      </c>
      <c r="K77" s="201">
        <f>G77*J77</f>
        <v>0</v>
      </c>
      <c r="L77" s="200">
        <v>0</v>
      </c>
      <c r="M77" s="201">
        <f>G77*L77</f>
        <v>0</v>
      </c>
      <c r="N77" s="202">
        <v>20</v>
      </c>
      <c r="O77" s="179">
        <v>4</v>
      </c>
      <c r="P77" s="180" t="s">
        <v>105</v>
      </c>
    </row>
    <row r="78" spans="1:13" s="134" customFormat="1" ht="11.25" customHeight="1">
      <c r="A78" s="192"/>
      <c r="E78" s="135" t="s">
        <v>173</v>
      </c>
      <c r="G78" s="170"/>
      <c r="H78" s="170"/>
      <c r="I78" s="171">
        <f>SUM(I75+I69+I40+I14)</f>
        <v>0</v>
      </c>
      <c r="K78" s="136">
        <f>K9</f>
        <v>0</v>
      </c>
      <c r="M78" s="136">
        <f>M9</f>
        <v>0</v>
      </c>
    </row>
    <row r="79" spans="1:13" s="134" customFormat="1" ht="11.25" customHeight="1">
      <c r="A79" s="192"/>
      <c r="E79" s="135"/>
      <c r="G79" s="170"/>
      <c r="H79" s="170"/>
      <c r="I79" s="171"/>
      <c r="K79" s="136"/>
      <c r="M79" s="136"/>
    </row>
    <row r="80" spans="1:16" s="130" customFormat="1" ht="11.25" customHeight="1">
      <c r="A80" s="191"/>
      <c r="B80" s="131" t="s">
        <v>58</v>
      </c>
      <c r="D80" s="132">
        <v>991</v>
      </c>
      <c r="E80" s="132" t="s">
        <v>140</v>
      </c>
      <c r="G80" s="167"/>
      <c r="H80" s="167"/>
      <c r="I80" s="168">
        <f>SUM(I81:I82)</f>
        <v>0</v>
      </c>
      <c r="K80" s="133" t="e">
        <f>SUM(K83:K106)</f>
        <v>#REF!</v>
      </c>
      <c r="M80" s="133" t="e">
        <f>SUM(M83:M106)</f>
        <v>#REF!</v>
      </c>
      <c r="P80" s="132" t="s">
        <v>100</v>
      </c>
    </row>
    <row r="81" spans="1:16" s="180" customFormat="1" ht="12" customHeight="1">
      <c r="A81" s="172">
        <v>60</v>
      </c>
      <c r="B81" s="172" t="s">
        <v>117</v>
      </c>
      <c r="C81" s="172" t="s">
        <v>118</v>
      </c>
      <c r="D81" s="173" t="s">
        <v>148</v>
      </c>
      <c r="E81" s="174" t="s">
        <v>253</v>
      </c>
      <c r="F81" s="172" t="s">
        <v>116</v>
      </c>
      <c r="G81" s="175">
        <v>626.04</v>
      </c>
      <c r="H81" s="175">
        <v>0</v>
      </c>
      <c r="I81" s="175">
        <f>ROUND(G81*H81,3)</f>
        <v>0</v>
      </c>
      <c r="J81" s="176">
        <v>1</v>
      </c>
      <c r="K81" s="177">
        <f>G81*J81</f>
        <v>626.04</v>
      </c>
      <c r="L81" s="176">
        <v>0</v>
      </c>
      <c r="M81" s="177">
        <f>G81*L81</f>
        <v>0</v>
      </c>
      <c r="N81" s="178">
        <v>20</v>
      </c>
      <c r="O81" s="179">
        <v>8</v>
      </c>
      <c r="P81" s="180" t="s">
        <v>105</v>
      </c>
    </row>
    <row r="82" spans="1:15" s="180" customFormat="1" ht="12" customHeight="1">
      <c r="A82" s="172">
        <v>61</v>
      </c>
      <c r="B82" s="172" t="s">
        <v>117</v>
      </c>
      <c r="C82" s="172" t="s">
        <v>118</v>
      </c>
      <c r="D82" s="173" t="s">
        <v>149</v>
      </c>
      <c r="E82" s="174" t="s">
        <v>221</v>
      </c>
      <c r="F82" s="172" t="s">
        <v>107</v>
      </c>
      <c r="G82" s="175">
        <v>292.55</v>
      </c>
      <c r="H82" s="175">
        <v>0</v>
      </c>
      <c r="I82" s="175">
        <f>ROUND(G82*H82,3)</f>
        <v>0</v>
      </c>
      <c r="J82" s="176">
        <v>1</v>
      </c>
      <c r="K82" s="177">
        <f>G82*J82</f>
        <v>292.55</v>
      </c>
      <c r="L82" s="176">
        <v>0</v>
      </c>
      <c r="M82" s="177">
        <f>G82*L82</f>
        <v>0</v>
      </c>
      <c r="N82" s="178">
        <v>20</v>
      </c>
      <c r="O82" s="179"/>
    </row>
    <row r="83" spans="1:15" s="14" customFormat="1" ht="15" customHeight="1">
      <c r="A83" s="191"/>
      <c r="B83" s="131" t="s">
        <v>58</v>
      </c>
      <c r="C83" s="130"/>
      <c r="D83" s="132">
        <v>992</v>
      </c>
      <c r="E83" s="132" t="s">
        <v>139</v>
      </c>
      <c r="F83" s="130"/>
      <c r="G83" s="167"/>
      <c r="H83" s="167"/>
      <c r="I83" s="168">
        <f>SUM(I84:I105)</f>
        <v>0</v>
      </c>
      <c r="J83" s="151"/>
      <c r="K83" s="150"/>
      <c r="L83" s="151"/>
      <c r="M83" s="150"/>
      <c r="N83" s="152"/>
      <c r="O83" s="153"/>
    </row>
    <row r="84" spans="1:16" s="180" customFormat="1" ht="12" customHeight="1">
      <c r="A84" s="172">
        <v>62</v>
      </c>
      <c r="B84" s="172" t="s">
        <v>117</v>
      </c>
      <c r="C84" s="172" t="s">
        <v>118</v>
      </c>
      <c r="D84" s="173" t="s">
        <v>150</v>
      </c>
      <c r="E84" s="174" t="s">
        <v>175</v>
      </c>
      <c r="F84" s="172" t="s">
        <v>147</v>
      </c>
      <c r="G84" s="175">
        <v>19</v>
      </c>
      <c r="H84" s="175">
        <v>0</v>
      </c>
      <c r="I84" s="175">
        <f aca="true" t="shared" si="9" ref="I84:I105">ROUND(G84*H84,3)</f>
        <v>0</v>
      </c>
      <c r="J84" s="176">
        <v>1</v>
      </c>
      <c r="K84" s="177">
        <f aca="true" t="shared" si="10" ref="K84:K105">G84*J84</f>
        <v>19</v>
      </c>
      <c r="L84" s="176">
        <v>0</v>
      </c>
      <c r="M84" s="177">
        <f aca="true" t="shared" si="11" ref="M84:M105">G84*L84</f>
        <v>0</v>
      </c>
      <c r="N84" s="178">
        <v>20</v>
      </c>
      <c r="O84" s="179">
        <v>8</v>
      </c>
      <c r="P84" s="180" t="s">
        <v>105</v>
      </c>
    </row>
    <row r="85" spans="1:16" s="180" customFormat="1" ht="12" customHeight="1">
      <c r="A85" s="172">
        <v>63</v>
      </c>
      <c r="B85" s="172" t="s">
        <v>117</v>
      </c>
      <c r="C85" s="172" t="s">
        <v>118</v>
      </c>
      <c r="D85" s="173" t="s">
        <v>154</v>
      </c>
      <c r="E85" s="174" t="s">
        <v>208</v>
      </c>
      <c r="F85" s="172" t="s">
        <v>147</v>
      </c>
      <c r="G85" s="175">
        <v>29</v>
      </c>
      <c r="H85" s="175">
        <v>0</v>
      </c>
      <c r="I85" s="175">
        <f t="shared" si="9"/>
        <v>0</v>
      </c>
      <c r="J85" s="176">
        <v>1</v>
      </c>
      <c r="K85" s="177">
        <f t="shared" si="10"/>
        <v>29</v>
      </c>
      <c r="L85" s="176">
        <v>0</v>
      </c>
      <c r="M85" s="177">
        <f t="shared" si="11"/>
        <v>0</v>
      </c>
      <c r="N85" s="178">
        <v>20</v>
      </c>
      <c r="O85" s="179">
        <v>8</v>
      </c>
      <c r="P85" s="180" t="s">
        <v>105</v>
      </c>
    </row>
    <row r="86" spans="1:16" s="180" customFormat="1" ht="12" customHeight="1">
      <c r="A86" s="172">
        <v>64</v>
      </c>
      <c r="B86" s="172" t="s">
        <v>117</v>
      </c>
      <c r="C86" s="172" t="s">
        <v>118</v>
      </c>
      <c r="D86" s="173" t="s">
        <v>155</v>
      </c>
      <c r="E86" s="174" t="s">
        <v>222</v>
      </c>
      <c r="F86" s="172" t="s">
        <v>147</v>
      </c>
      <c r="G86" s="175">
        <v>48</v>
      </c>
      <c r="H86" s="175">
        <v>0</v>
      </c>
      <c r="I86" s="175">
        <f t="shared" si="9"/>
        <v>0</v>
      </c>
      <c r="J86" s="176">
        <v>1</v>
      </c>
      <c r="K86" s="177">
        <f t="shared" si="10"/>
        <v>48</v>
      </c>
      <c r="L86" s="176">
        <v>0</v>
      </c>
      <c r="M86" s="177">
        <f t="shared" si="11"/>
        <v>0</v>
      </c>
      <c r="N86" s="178">
        <v>20</v>
      </c>
      <c r="O86" s="179">
        <v>8</v>
      </c>
      <c r="P86" s="180" t="s">
        <v>105</v>
      </c>
    </row>
    <row r="87" spans="1:16" s="180" customFormat="1" ht="12" customHeight="1">
      <c r="A87" s="172">
        <v>65</v>
      </c>
      <c r="B87" s="172" t="s">
        <v>117</v>
      </c>
      <c r="C87" s="172" t="s">
        <v>118</v>
      </c>
      <c r="D87" s="173" t="s">
        <v>156</v>
      </c>
      <c r="E87" s="174" t="s">
        <v>209</v>
      </c>
      <c r="F87" s="172" t="s">
        <v>147</v>
      </c>
      <c r="G87" s="175">
        <v>48</v>
      </c>
      <c r="H87" s="175">
        <v>0</v>
      </c>
      <c r="I87" s="175">
        <f t="shared" si="9"/>
        <v>0</v>
      </c>
      <c r="J87" s="176">
        <v>1</v>
      </c>
      <c r="K87" s="177">
        <f t="shared" si="10"/>
        <v>48</v>
      </c>
      <c r="L87" s="176">
        <v>0</v>
      </c>
      <c r="M87" s="177">
        <f t="shared" si="11"/>
        <v>0</v>
      </c>
      <c r="N87" s="178">
        <v>20</v>
      </c>
      <c r="O87" s="179">
        <v>8</v>
      </c>
      <c r="P87" s="180" t="s">
        <v>105</v>
      </c>
    </row>
    <row r="88" spans="1:16" s="180" customFormat="1" ht="12" customHeight="1">
      <c r="A88" s="172">
        <v>66</v>
      </c>
      <c r="B88" s="172" t="s">
        <v>117</v>
      </c>
      <c r="C88" s="172" t="s">
        <v>118</v>
      </c>
      <c r="D88" s="173" t="s">
        <v>157</v>
      </c>
      <c r="E88" s="174" t="s">
        <v>210</v>
      </c>
      <c r="F88" s="172" t="s">
        <v>147</v>
      </c>
      <c r="G88" s="175">
        <v>32</v>
      </c>
      <c r="H88" s="175">
        <v>0</v>
      </c>
      <c r="I88" s="175">
        <f t="shared" si="9"/>
        <v>0</v>
      </c>
      <c r="J88" s="176">
        <v>1</v>
      </c>
      <c r="K88" s="177">
        <f t="shared" si="10"/>
        <v>32</v>
      </c>
      <c r="L88" s="176">
        <v>0</v>
      </c>
      <c r="M88" s="177">
        <f t="shared" si="11"/>
        <v>0</v>
      </c>
      <c r="N88" s="178">
        <v>20</v>
      </c>
      <c r="O88" s="179">
        <v>8</v>
      </c>
      <c r="P88" s="180" t="s">
        <v>105</v>
      </c>
    </row>
    <row r="89" spans="1:16" s="180" customFormat="1" ht="12" customHeight="1">
      <c r="A89" s="172">
        <v>67</v>
      </c>
      <c r="B89" s="172" t="s">
        <v>117</v>
      </c>
      <c r="C89" s="172" t="s">
        <v>118</v>
      </c>
      <c r="D89" s="173" t="s">
        <v>158</v>
      </c>
      <c r="E89" s="174" t="s">
        <v>257</v>
      </c>
      <c r="F89" s="172" t="s">
        <v>147</v>
      </c>
      <c r="G89" s="175">
        <v>2</v>
      </c>
      <c r="H89" s="175">
        <v>0</v>
      </c>
      <c r="I89" s="175">
        <f>ROUND(G89*H89,3)</f>
        <v>0</v>
      </c>
      <c r="J89" s="176">
        <v>1</v>
      </c>
      <c r="K89" s="177">
        <f>G89*J89</f>
        <v>2</v>
      </c>
      <c r="L89" s="176">
        <v>0</v>
      </c>
      <c r="M89" s="177">
        <f>G89*L89</f>
        <v>0</v>
      </c>
      <c r="N89" s="178">
        <v>20</v>
      </c>
      <c r="O89" s="179">
        <v>8</v>
      </c>
      <c r="P89" s="180" t="s">
        <v>105</v>
      </c>
    </row>
    <row r="90" spans="1:16" s="180" customFormat="1" ht="12" customHeight="1">
      <c r="A90" s="172">
        <v>68</v>
      </c>
      <c r="B90" s="172" t="s">
        <v>117</v>
      </c>
      <c r="C90" s="172" t="s">
        <v>118</v>
      </c>
      <c r="D90" s="173" t="s">
        <v>158</v>
      </c>
      <c r="E90" s="174" t="s">
        <v>211</v>
      </c>
      <c r="F90" s="172" t="s">
        <v>147</v>
      </c>
      <c r="G90" s="175">
        <v>4</v>
      </c>
      <c r="H90" s="175">
        <v>0</v>
      </c>
      <c r="I90" s="175">
        <f t="shared" si="9"/>
        <v>0</v>
      </c>
      <c r="J90" s="176">
        <v>1</v>
      </c>
      <c r="K90" s="177">
        <f t="shared" si="10"/>
        <v>4</v>
      </c>
      <c r="L90" s="176">
        <v>0</v>
      </c>
      <c r="M90" s="177">
        <f t="shared" si="11"/>
        <v>0</v>
      </c>
      <c r="N90" s="178">
        <v>20</v>
      </c>
      <c r="O90" s="179">
        <v>8</v>
      </c>
      <c r="P90" s="180" t="s">
        <v>105</v>
      </c>
    </row>
    <row r="91" spans="1:16" s="180" customFormat="1" ht="11.25">
      <c r="A91" s="172">
        <v>69</v>
      </c>
      <c r="B91" s="172" t="s">
        <v>117</v>
      </c>
      <c r="C91" s="172" t="s">
        <v>118</v>
      </c>
      <c r="D91" s="173" t="s">
        <v>159</v>
      </c>
      <c r="E91" s="174" t="s">
        <v>212</v>
      </c>
      <c r="F91" s="172" t="s">
        <v>147</v>
      </c>
      <c r="G91" s="175">
        <v>2</v>
      </c>
      <c r="H91" s="175">
        <v>0</v>
      </c>
      <c r="I91" s="175">
        <f t="shared" si="9"/>
        <v>0</v>
      </c>
      <c r="J91" s="176">
        <v>1</v>
      </c>
      <c r="K91" s="177">
        <f t="shared" si="10"/>
        <v>2</v>
      </c>
      <c r="L91" s="176">
        <v>0</v>
      </c>
      <c r="M91" s="177">
        <f t="shared" si="11"/>
        <v>0</v>
      </c>
      <c r="N91" s="178">
        <v>20</v>
      </c>
      <c r="O91" s="179">
        <v>8</v>
      </c>
      <c r="P91" s="180" t="s">
        <v>105</v>
      </c>
    </row>
    <row r="92" spans="1:16" s="180" customFormat="1" ht="12" customHeight="1">
      <c r="A92" s="172">
        <v>70</v>
      </c>
      <c r="B92" s="172" t="s">
        <v>117</v>
      </c>
      <c r="C92" s="172" t="s">
        <v>118</v>
      </c>
      <c r="D92" s="173" t="s">
        <v>160</v>
      </c>
      <c r="E92" s="174" t="s">
        <v>213</v>
      </c>
      <c r="F92" s="172" t="s">
        <v>147</v>
      </c>
      <c r="G92" s="175">
        <v>32</v>
      </c>
      <c r="H92" s="175">
        <v>0</v>
      </c>
      <c r="I92" s="175">
        <f t="shared" si="9"/>
        <v>0</v>
      </c>
      <c r="J92" s="176">
        <v>1</v>
      </c>
      <c r="K92" s="177">
        <f t="shared" si="10"/>
        <v>32</v>
      </c>
      <c r="L92" s="176">
        <v>0</v>
      </c>
      <c r="M92" s="177">
        <f t="shared" si="11"/>
        <v>0</v>
      </c>
      <c r="N92" s="178">
        <v>20</v>
      </c>
      <c r="O92" s="179">
        <v>8</v>
      </c>
      <c r="P92" s="180" t="s">
        <v>105</v>
      </c>
    </row>
    <row r="93" spans="1:16" s="180" customFormat="1" ht="12" customHeight="1">
      <c r="A93" s="172">
        <v>71</v>
      </c>
      <c r="B93" s="172" t="s">
        <v>117</v>
      </c>
      <c r="C93" s="172" t="s">
        <v>118</v>
      </c>
      <c r="D93" s="173" t="s">
        <v>161</v>
      </c>
      <c r="E93" s="174" t="s">
        <v>258</v>
      </c>
      <c r="F93" s="172" t="s">
        <v>147</v>
      </c>
      <c r="G93" s="175">
        <v>2</v>
      </c>
      <c r="H93" s="175">
        <v>0</v>
      </c>
      <c r="I93" s="175">
        <f>ROUND(G93*H93,3)</f>
        <v>0</v>
      </c>
      <c r="J93" s="176">
        <v>1</v>
      </c>
      <c r="K93" s="177">
        <f>G93*J93</f>
        <v>2</v>
      </c>
      <c r="L93" s="176">
        <v>0</v>
      </c>
      <c r="M93" s="177">
        <f>G93*L93</f>
        <v>0</v>
      </c>
      <c r="N93" s="178">
        <v>20</v>
      </c>
      <c r="O93" s="179">
        <v>8</v>
      </c>
      <c r="P93" s="180" t="s">
        <v>105</v>
      </c>
    </row>
    <row r="94" spans="1:16" s="180" customFormat="1" ht="12" customHeight="1">
      <c r="A94" s="172">
        <v>72</v>
      </c>
      <c r="B94" s="172" t="s">
        <v>117</v>
      </c>
      <c r="C94" s="172" t="s">
        <v>118</v>
      </c>
      <c r="D94" s="173" t="s">
        <v>161</v>
      </c>
      <c r="E94" s="174" t="s">
        <v>214</v>
      </c>
      <c r="F94" s="172" t="s">
        <v>147</v>
      </c>
      <c r="G94" s="175">
        <v>4</v>
      </c>
      <c r="H94" s="175">
        <v>0</v>
      </c>
      <c r="I94" s="175">
        <f t="shared" si="9"/>
        <v>0</v>
      </c>
      <c r="J94" s="176">
        <v>1</v>
      </c>
      <c r="K94" s="177">
        <f t="shared" si="10"/>
        <v>4</v>
      </c>
      <c r="L94" s="176">
        <v>0</v>
      </c>
      <c r="M94" s="177">
        <f t="shared" si="11"/>
        <v>0</v>
      </c>
      <c r="N94" s="178">
        <v>20</v>
      </c>
      <c r="O94" s="179">
        <v>8</v>
      </c>
      <c r="P94" s="180" t="s">
        <v>105</v>
      </c>
    </row>
    <row r="95" spans="1:16" s="180" customFormat="1" ht="12" customHeight="1">
      <c r="A95" s="172">
        <v>73</v>
      </c>
      <c r="B95" s="172" t="s">
        <v>117</v>
      </c>
      <c r="C95" s="172" t="s">
        <v>118</v>
      </c>
      <c r="D95" s="173" t="s">
        <v>162</v>
      </c>
      <c r="E95" s="174" t="s">
        <v>215</v>
      </c>
      <c r="F95" s="172" t="s">
        <v>147</v>
      </c>
      <c r="G95" s="175">
        <v>2</v>
      </c>
      <c r="H95" s="175">
        <v>0</v>
      </c>
      <c r="I95" s="175">
        <f t="shared" si="9"/>
        <v>0</v>
      </c>
      <c r="J95" s="176">
        <v>1</v>
      </c>
      <c r="K95" s="177">
        <f t="shared" si="10"/>
        <v>2</v>
      </c>
      <c r="L95" s="176">
        <v>0</v>
      </c>
      <c r="M95" s="177">
        <f t="shared" si="11"/>
        <v>0</v>
      </c>
      <c r="N95" s="178">
        <v>20</v>
      </c>
      <c r="O95" s="179">
        <v>8</v>
      </c>
      <c r="P95" s="180" t="s">
        <v>105</v>
      </c>
    </row>
    <row r="96" spans="1:16" s="180" customFormat="1" ht="12" customHeight="1">
      <c r="A96" s="172">
        <v>74</v>
      </c>
      <c r="B96" s="172" t="s">
        <v>117</v>
      </c>
      <c r="C96" s="172" t="s">
        <v>118</v>
      </c>
      <c r="D96" s="173" t="s">
        <v>163</v>
      </c>
      <c r="E96" s="174" t="s">
        <v>230</v>
      </c>
      <c r="F96" s="172" t="s">
        <v>147</v>
      </c>
      <c r="G96" s="175">
        <v>192</v>
      </c>
      <c r="H96" s="175">
        <v>0</v>
      </c>
      <c r="I96" s="175">
        <f t="shared" si="9"/>
        <v>0</v>
      </c>
      <c r="J96" s="176">
        <v>1</v>
      </c>
      <c r="K96" s="177">
        <f t="shared" si="10"/>
        <v>192</v>
      </c>
      <c r="L96" s="176">
        <v>0</v>
      </c>
      <c r="M96" s="177">
        <f t="shared" si="11"/>
        <v>0</v>
      </c>
      <c r="N96" s="178">
        <v>20</v>
      </c>
      <c r="O96" s="179">
        <v>8</v>
      </c>
      <c r="P96" s="180" t="s">
        <v>105</v>
      </c>
    </row>
    <row r="97" spans="1:16" s="180" customFormat="1" ht="12" customHeight="1">
      <c r="A97" s="172">
        <v>75</v>
      </c>
      <c r="B97" s="172" t="s">
        <v>117</v>
      </c>
      <c r="C97" s="172" t="s">
        <v>118</v>
      </c>
      <c r="D97" s="173" t="s">
        <v>165</v>
      </c>
      <c r="E97" s="174" t="s">
        <v>259</v>
      </c>
      <c r="F97" s="172" t="s">
        <v>147</v>
      </c>
      <c r="G97" s="175">
        <v>12</v>
      </c>
      <c r="H97" s="175">
        <v>0</v>
      </c>
      <c r="I97" s="175">
        <f>ROUND(G97*H97,3)</f>
        <v>0</v>
      </c>
      <c r="J97" s="176">
        <v>1</v>
      </c>
      <c r="K97" s="177">
        <f>G97*J97</f>
        <v>12</v>
      </c>
      <c r="L97" s="176">
        <v>0</v>
      </c>
      <c r="M97" s="177">
        <f>G97*L97</f>
        <v>0</v>
      </c>
      <c r="N97" s="178">
        <v>20</v>
      </c>
      <c r="O97" s="179">
        <v>8</v>
      </c>
      <c r="P97" s="180" t="s">
        <v>105</v>
      </c>
    </row>
    <row r="98" spans="1:16" s="180" customFormat="1" ht="12" customHeight="1">
      <c r="A98" s="172">
        <v>76</v>
      </c>
      <c r="B98" s="172" t="s">
        <v>117</v>
      </c>
      <c r="C98" s="172" t="s">
        <v>118</v>
      </c>
      <c r="D98" s="173" t="s">
        <v>164</v>
      </c>
      <c r="E98" s="174" t="s">
        <v>216</v>
      </c>
      <c r="F98" s="172" t="s">
        <v>147</v>
      </c>
      <c r="G98" s="175">
        <v>24</v>
      </c>
      <c r="H98" s="175">
        <v>0</v>
      </c>
      <c r="I98" s="175">
        <f t="shared" si="9"/>
        <v>0</v>
      </c>
      <c r="J98" s="176">
        <v>1</v>
      </c>
      <c r="K98" s="177">
        <f t="shared" si="10"/>
        <v>24</v>
      </c>
      <c r="L98" s="176">
        <v>0</v>
      </c>
      <c r="M98" s="177">
        <f t="shared" si="11"/>
        <v>0</v>
      </c>
      <c r="N98" s="178">
        <v>20</v>
      </c>
      <c r="O98" s="179">
        <v>8</v>
      </c>
      <c r="P98" s="180" t="s">
        <v>105</v>
      </c>
    </row>
    <row r="99" spans="1:16" s="180" customFormat="1" ht="12" customHeight="1">
      <c r="A99" s="172">
        <v>77</v>
      </c>
      <c r="B99" s="172" t="s">
        <v>117</v>
      </c>
      <c r="C99" s="172" t="s">
        <v>118</v>
      </c>
      <c r="D99" s="173" t="s">
        <v>165</v>
      </c>
      <c r="E99" s="174" t="s">
        <v>217</v>
      </c>
      <c r="F99" s="172" t="s">
        <v>147</v>
      </c>
      <c r="G99" s="175">
        <v>12</v>
      </c>
      <c r="H99" s="175">
        <v>0</v>
      </c>
      <c r="I99" s="175">
        <f t="shared" si="9"/>
        <v>0</v>
      </c>
      <c r="J99" s="176">
        <v>1</v>
      </c>
      <c r="K99" s="177">
        <f t="shared" si="10"/>
        <v>12</v>
      </c>
      <c r="L99" s="176">
        <v>0</v>
      </c>
      <c r="M99" s="177">
        <f t="shared" si="11"/>
        <v>0</v>
      </c>
      <c r="N99" s="178">
        <v>20</v>
      </c>
      <c r="O99" s="179">
        <v>8</v>
      </c>
      <c r="P99" s="180" t="s">
        <v>105</v>
      </c>
    </row>
    <row r="100" spans="1:16" s="180" customFormat="1" ht="12" customHeight="1">
      <c r="A100" s="172">
        <v>78</v>
      </c>
      <c r="B100" s="172" t="s">
        <v>117</v>
      </c>
      <c r="C100" s="172" t="s">
        <v>118</v>
      </c>
      <c r="D100" s="173" t="s">
        <v>166</v>
      </c>
      <c r="E100" s="174" t="s">
        <v>255</v>
      </c>
      <c r="F100" s="172" t="s">
        <v>147</v>
      </c>
      <c r="G100" s="175">
        <v>11</v>
      </c>
      <c r="H100" s="175">
        <v>0</v>
      </c>
      <c r="I100" s="175">
        <f t="shared" si="9"/>
        <v>0</v>
      </c>
      <c r="J100" s="176">
        <v>1</v>
      </c>
      <c r="K100" s="177">
        <f t="shared" si="10"/>
        <v>11</v>
      </c>
      <c r="L100" s="176">
        <v>0</v>
      </c>
      <c r="M100" s="177">
        <f t="shared" si="11"/>
        <v>0</v>
      </c>
      <c r="N100" s="178">
        <v>20</v>
      </c>
      <c r="O100" s="179">
        <v>8</v>
      </c>
      <c r="P100" s="180" t="s">
        <v>105</v>
      </c>
    </row>
    <row r="101" spans="1:16" s="180" customFormat="1" ht="12" customHeight="1">
      <c r="A101" s="172">
        <v>79</v>
      </c>
      <c r="B101" s="172" t="s">
        <v>117</v>
      </c>
      <c r="C101" s="172" t="s">
        <v>118</v>
      </c>
      <c r="D101" s="173" t="s">
        <v>167</v>
      </c>
      <c r="E101" s="174" t="s">
        <v>256</v>
      </c>
      <c r="F101" s="172" t="s">
        <v>147</v>
      </c>
      <c r="G101" s="175">
        <v>10</v>
      </c>
      <c r="H101" s="175">
        <v>0</v>
      </c>
      <c r="I101" s="175">
        <f t="shared" si="9"/>
        <v>0</v>
      </c>
      <c r="J101" s="176">
        <v>1</v>
      </c>
      <c r="K101" s="177">
        <f t="shared" si="10"/>
        <v>10</v>
      </c>
      <c r="L101" s="176">
        <v>0</v>
      </c>
      <c r="M101" s="177">
        <f t="shared" si="11"/>
        <v>0</v>
      </c>
      <c r="N101" s="178">
        <v>20</v>
      </c>
      <c r="O101" s="179">
        <v>8</v>
      </c>
      <c r="P101" s="180" t="s">
        <v>105</v>
      </c>
    </row>
    <row r="102" spans="1:16" s="180" customFormat="1" ht="12" customHeight="1">
      <c r="A102" s="172">
        <v>80</v>
      </c>
      <c r="B102" s="172" t="s">
        <v>117</v>
      </c>
      <c r="C102" s="172" t="s">
        <v>118</v>
      </c>
      <c r="D102" s="173" t="s">
        <v>168</v>
      </c>
      <c r="E102" s="174" t="s">
        <v>260</v>
      </c>
      <c r="F102" s="172" t="s">
        <v>147</v>
      </c>
      <c r="G102" s="175">
        <v>4</v>
      </c>
      <c r="H102" s="175">
        <v>0</v>
      </c>
      <c r="I102" s="175">
        <f>ROUND(G102*H102,3)</f>
        <v>0</v>
      </c>
      <c r="J102" s="176">
        <v>1</v>
      </c>
      <c r="K102" s="177">
        <f>G102*J102</f>
        <v>4</v>
      </c>
      <c r="L102" s="176">
        <v>0</v>
      </c>
      <c r="M102" s="177">
        <f>G102*L102</f>
        <v>0</v>
      </c>
      <c r="N102" s="178">
        <v>20</v>
      </c>
      <c r="O102" s="179">
        <v>8</v>
      </c>
      <c r="P102" s="180" t="s">
        <v>105</v>
      </c>
    </row>
    <row r="103" spans="1:16" s="180" customFormat="1" ht="12" customHeight="1">
      <c r="A103" s="172">
        <v>81</v>
      </c>
      <c r="B103" s="172" t="s">
        <v>117</v>
      </c>
      <c r="C103" s="172" t="s">
        <v>118</v>
      </c>
      <c r="D103" s="173" t="s">
        <v>168</v>
      </c>
      <c r="E103" s="174" t="s">
        <v>218</v>
      </c>
      <c r="F103" s="172" t="s">
        <v>147</v>
      </c>
      <c r="G103" s="175">
        <v>2</v>
      </c>
      <c r="H103" s="175">
        <v>0</v>
      </c>
      <c r="I103" s="175">
        <f t="shared" si="9"/>
        <v>0</v>
      </c>
      <c r="J103" s="176">
        <v>1</v>
      </c>
      <c r="K103" s="177">
        <f t="shared" si="10"/>
        <v>2</v>
      </c>
      <c r="L103" s="176">
        <v>0</v>
      </c>
      <c r="M103" s="177">
        <f t="shared" si="11"/>
        <v>0</v>
      </c>
      <c r="N103" s="178">
        <v>20</v>
      </c>
      <c r="O103" s="179">
        <v>8</v>
      </c>
      <c r="P103" s="180" t="s">
        <v>105</v>
      </c>
    </row>
    <row r="104" spans="1:16" s="180" customFormat="1" ht="12" customHeight="1">
      <c r="A104" s="172">
        <v>82</v>
      </c>
      <c r="B104" s="172" t="s">
        <v>117</v>
      </c>
      <c r="C104" s="172" t="s">
        <v>118</v>
      </c>
      <c r="D104" s="173" t="s">
        <v>169</v>
      </c>
      <c r="E104" s="174" t="s">
        <v>219</v>
      </c>
      <c r="F104" s="172" t="s">
        <v>147</v>
      </c>
      <c r="G104" s="175">
        <v>48</v>
      </c>
      <c r="H104" s="175">
        <v>0</v>
      </c>
      <c r="I104" s="175">
        <f t="shared" si="9"/>
        <v>0</v>
      </c>
      <c r="J104" s="176">
        <v>1</v>
      </c>
      <c r="K104" s="177">
        <f t="shared" si="10"/>
        <v>48</v>
      </c>
      <c r="L104" s="176">
        <v>0</v>
      </c>
      <c r="M104" s="177">
        <f t="shared" si="11"/>
        <v>0</v>
      </c>
      <c r="N104" s="178">
        <v>20</v>
      </c>
      <c r="O104" s="179">
        <v>8</v>
      </c>
      <c r="P104" s="180" t="s">
        <v>105</v>
      </c>
    </row>
    <row r="105" spans="1:16" s="180" customFormat="1" ht="12" customHeight="1">
      <c r="A105" s="172">
        <v>83</v>
      </c>
      <c r="B105" s="172" t="s">
        <v>117</v>
      </c>
      <c r="C105" s="172" t="s">
        <v>118</v>
      </c>
      <c r="D105" s="173" t="s">
        <v>170</v>
      </c>
      <c r="E105" s="174" t="s">
        <v>220</v>
      </c>
      <c r="F105" s="172" t="s">
        <v>147</v>
      </c>
      <c r="G105" s="175">
        <v>96</v>
      </c>
      <c r="H105" s="175">
        <v>0</v>
      </c>
      <c r="I105" s="175">
        <f t="shared" si="9"/>
        <v>0</v>
      </c>
      <c r="J105" s="176">
        <v>1</v>
      </c>
      <c r="K105" s="177">
        <f t="shared" si="10"/>
        <v>96</v>
      </c>
      <c r="L105" s="176">
        <v>0</v>
      </c>
      <c r="M105" s="177">
        <f t="shared" si="11"/>
        <v>0</v>
      </c>
      <c r="N105" s="178">
        <v>20</v>
      </c>
      <c r="O105" s="179">
        <v>8</v>
      </c>
      <c r="P105" s="180" t="s">
        <v>105</v>
      </c>
    </row>
    <row r="106" spans="1:16" s="130" customFormat="1" ht="11.25" customHeight="1">
      <c r="A106" s="172"/>
      <c r="B106" s="131" t="s">
        <v>58</v>
      </c>
      <c r="D106" s="132">
        <v>993</v>
      </c>
      <c r="E106" s="132" t="s">
        <v>141</v>
      </c>
      <c r="G106" s="167"/>
      <c r="H106" s="167"/>
      <c r="I106" s="168">
        <f>SUM(I107:I111)</f>
        <v>0</v>
      </c>
      <c r="K106" s="133" t="e">
        <f>SUM(K112:K118)</f>
        <v>#REF!</v>
      </c>
      <c r="M106" s="133" t="e">
        <f>SUM(M112:M118)</f>
        <v>#REF!</v>
      </c>
      <c r="P106" s="132" t="s">
        <v>100</v>
      </c>
    </row>
    <row r="107" spans="1:16" s="180" customFormat="1" ht="12" customHeight="1">
      <c r="A107" s="172">
        <v>84</v>
      </c>
      <c r="B107" s="172" t="s">
        <v>117</v>
      </c>
      <c r="C107" s="172" t="s">
        <v>118</v>
      </c>
      <c r="D107" s="173" t="s">
        <v>151</v>
      </c>
      <c r="E107" s="174" t="s">
        <v>143</v>
      </c>
      <c r="F107" s="172" t="s">
        <v>142</v>
      </c>
      <c r="G107" s="175">
        <v>1</v>
      </c>
      <c r="H107" s="175">
        <v>0</v>
      </c>
      <c r="I107" s="175">
        <f>ROUND(G107*H107,3)</f>
        <v>0</v>
      </c>
      <c r="J107" s="176">
        <v>1</v>
      </c>
      <c r="K107" s="177">
        <f>G107*J107</f>
        <v>1</v>
      </c>
      <c r="L107" s="176">
        <v>0</v>
      </c>
      <c r="M107" s="177">
        <f>G107*L107</f>
        <v>0</v>
      </c>
      <c r="N107" s="178">
        <v>20</v>
      </c>
      <c r="O107" s="179">
        <v>8</v>
      </c>
      <c r="P107" s="180" t="s">
        <v>105</v>
      </c>
    </row>
    <row r="108" spans="1:16" s="180" customFormat="1" ht="12" customHeight="1">
      <c r="A108" s="172">
        <v>85</v>
      </c>
      <c r="B108" s="172" t="s">
        <v>117</v>
      </c>
      <c r="C108" s="172" t="s">
        <v>118</v>
      </c>
      <c r="D108" s="173" t="s">
        <v>152</v>
      </c>
      <c r="E108" s="174" t="s">
        <v>144</v>
      </c>
      <c r="F108" s="172" t="s">
        <v>142</v>
      </c>
      <c r="G108" s="175">
        <v>1</v>
      </c>
      <c r="H108" s="175">
        <v>0</v>
      </c>
      <c r="I108" s="175">
        <f>ROUND(G108*H108,3)</f>
        <v>0</v>
      </c>
      <c r="J108" s="176">
        <v>1</v>
      </c>
      <c r="K108" s="177">
        <f>G108*J108</f>
        <v>1</v>
      </c>
      <c r="L108" s="176">
        <v>0</v>
      </c>
      <c r="M108" s="177">
        <f>G108*L108</f>
        <v>0</v>
      </c>
      <c r="N108" s="178">
        <v>20</v>
      </c>
      <c r="O108" s="179">
        <v>8</v>
      </c>
      <c r="P108" s="180" t="s">
        <v>105</v>
      </c>
    </row>
    <row r="109" spans="1:16" s="180" customFormat="1" ht="12" customHeight="1">
      <c r="A109" s="172">
        <v>86</v>
      </c>
      <c r="B109" s="172" t="s">
        <v>117</v>
      </c>
      <c r="C109" s="172" t="s">
        <v>118</v>
      </c>
      <c r="D109" s="173" t="s">
        <v>153</v>
      </c>
      <c r="E109" s="174" t="s">
        <v>145</v>
      </c>
      <c r="F109" s="172" t="s">
        <v>147</v>
      </c>
      <c r="G109" s="175">
        <v>2</v>
      </c>
      <c r="H109" s="175">
        <v>0</v>
      </c>
      <c r="I109" s="175">
        <f>ROUND(G109*H109,3)</f>
        <v>0</v>
      </c>
      <c r="J109" s="176">
        <v>1</v>
      </c>
      <c r="K109" s="177">
        <f>G109*J109</f>
        <v>2</v>
      </c>
      <c r="L109" s="176">
        <v>0</v>
      </c>
      <c r="M109" s="177">
        <f>G109*L109</f>
        <v>0</v>
      </c>
      <c r="N109" s="178">
        <v>20</v>
      </c>
      <c r="O109" s="179">
        <v>8</v>
      </c>
      <c r="P109" s="180" t="s">
        <v>105</v>
      </c>
    </row>
    <row r="110" spans="1:16" s="180" customFormat="1" ht="12" customHeight="1">
      <c r="A110" s="172">
        <v>87</v>
      </c>
      <c r="B110" s="172" t="s">
        <v>117</v>
      </c>
      <c r="C110" s="172" t="s">
        <v>118</v>
      </c>
      <c r="D110" s="173" t="s">
        <v>171</v>
      </c>
      <c r="E110" s="174" t="s">
        <v>146</v>
      </c>
      <c r="F110" s="172" t="s">
        <v>147</v>
      </c>
      <c r="G110" s="175">
        <v>2</v>
      </c>
      <c r="H110" s="175">
        <v>0</v>
      </c>
      <c r="I110" s="175">
        <f>ROUND(G110*H110,3)</f>
        <v>0</v>
      </c>
      <c r="J110" s="176">
        <v>1</v>
      </c>
      <c r="K110" s="177">
        <f>G110*J110</f>
        <v>2</v>
      </c>
      <c r="L110" s="176">
        <v>0</v>
      </c>
      <c r="M110" s="177">
        <f>G110*L110</f>
        <v>0</v>
      </c>
      <c r="N110" s="178">
        <v>20</v>
      </c>
      <c r="O110" s="179">
        <v>8</v>
      </c>
      <c r="P110" s="180" t="s">
        <v>105</v>
      </c>
    </row>
    <row r="111" spans="1:16" s="180" customFormat="1" ht="12" customHeight="1">
      <c r="A111" s="172">
        <v>88</v>
      </c>
      <c r="B111" s="172" t="s">
        <v>117</v>
      </c>
      <c r="C111" s="172" t="s">
        <v>118</v>
      </c>
      <c r="D111" s="173" t="s">
        <v>172</v>
      </c>
      <c r="E111" s="174" t="s">
        <v>223</v>
      </c>
      <c r="F111" s="172" t="s">
        <v>142</v>
      </c>
      <c r="G111" s="175">
        <v>1</v>
      </c>
      <c r="H111" s="175">
        <v>0</v>
      </c>
      <c r="I111" s="175">
        <f>ROUND(G111*H111,3)</f>
        <v>0</v>
      </c>
      <c r="J111" s="176">
        <v>1</v>
      </c>
      <c r="K111" s="177">
        <f>G111*J111</f>
        <v>1</v>
      </c>
      <c r="L111" s="176">
        <v>0</v>
      </c>
      <c r="M111" s="177">
        <f>G111*L111</f>
        <v>0</v>
      </c>
      <c r="N111" s="178">
        <v>20</v>
      </c>
      <c r="O111" s="179">
        <v>8</v>
      </c>
      <c r="P111" s="180" t="s">
        <v>105</v>
      </c>
    </row>
    <row r="112" spans="5:13" s="134" customFormat="1" ht="11.25" customHeight="1">
      <c r="E112" s="135" t="s">
        <v>174</v>
      </c>
      <c r="G112" s="170"/>
      <c r="H112" s="170"/>
      <c r="I112" s="171">
        <f>SUM(I106+I83+I80)</f>
        <v>0</v>
      </c>
      <c r="K112" s="136" t="e">
        <f>#REF!</f>
        <v>#REF!</v>
      </c>
      <c r="M112" s="136" t="e">
        <f>#REF!</f>
        <v>#REF!</v>
      </c>
    </row>
    <row r="113" spans="5:13" s="134" customFormat="1" ht="11.25" customHeight="1">
      <c r="E113" s="135"/>
      <c r="G113" s="170"/>
      <c r="H113" s="170"/>
      <c r="I113" s="171"/>
      <c r="K113" s="136"/>
      <c r="M113" s="136"/>
    </row>
    <row r="114" spans="5:13" s="134" customFormat="1" ht="11.25" customHeight="1">
      <c r="E114" s="135" t="s">
        <v>84</v>
      </c>
      <c r="G114" s="170"/>
      <c r="H114" s="170"/>
      <c r="I114" s="171">
        <f>SUM(I112+I78)</f>
        <v>0</v>
      </c>
      <c r="K114" s="136" t="e">
        <f>K14</f>
        <v>#REF!</v>
      </c>
      <c r="M114" s="136" t="e">
        <f>M14</f>
        <v>#REF!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7.00390625" defaultRowHeight="12" customHeight="1"/>
  <cols>
    <col min="1" max="16384" width="7.00390625" style="1" customWidth="1"/>
  </cols>
  <sheetData/>
  <sheetProtection/>
  <printOptions/>
  <pageMargins left="0.699999988079071" right="0.699999988079071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2015-03-11T13:05:29Z</dcterms:created>
  <dcterms:modified xsi:type="dcterms:W3CDTF">2018-08-08T07:25:47Z</dcterms:modified>
  <cp:category/>
  <cp:version/>
  <cp:contentType/>
  <cp:contentStatus/>
</cp:coreProperties>
</file>